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comments3.xml" ContentType="application/vnd.openxmlformats-officedocument.spreadsheetml.comments+xml"/>
  <Override PartName="/xl/threadedComments/threadedComment3.xml" ContentType="application/vnd.ms-excel.threadedcomments+xml"/>
  <Override PartName="/xl/comments4.xml" ContentType="application/vnd.openxmlformats-officedocument.spreadsheetml.comments+xml"/>
  <Override PartName="/xl/threadedComments/threadedComment4.xml" ContentType="application/vnd.ms-excel.threadedcomments+xml"/>
  <Override PartName="/xl/comments5.xml" ContentType="application/vnd.openxmlformats-officedocument.spreadsheetml.comments+xml"/>
  <Override PartName="/xl/threadedComments/threadedComment5.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mc:AlternateContent xmlns:mc="http://schemas.openxmlformats.org/markup-compatibility/2006">
    <mc:Choice Requires="x15">
      <x15ac:absPath xmlns:x15ac="http://schemas.microsoft.com/office/spreadsheetml/2010/11/ac" url="https://tatapower-my.sharepoint.com/personal/himanshu_sharda_tatapower_com/Documents/Desktop/Data/S&amp;P - CSA/"/>
    </mc:Choice>
  </mc:AlternateContent>
  <xr:revisionPtr revIDLastSave="386" documentId="8_{AF8ABD89-1BE3-42C1-A527-AEA4A894C778}" xr6:coauthVersionLast="47" xr6:coauthVersionMax="47" xr10:uidLastSave="{6FBCB80A-EF54-4339-A4E2-1587C088E52D}"/>
  <bookViews>
    <workbookView xWindow="-120" yWindow="-120" windowWidth="21840" windowHeight="13140" firstSheet="43" activeTab="54" xr2:uid="{00000000-000D-0000-FFFF-FFFF00000000}"/>
  </bookViews>
  <sheets>
    <sheet name="2.1" sheetId="1" r:id="rId1"/>
    <sheet name="2.1.1" sheetId="3" r:id="rId2"/>
    <sheet name="2.1.2" sheetId="4" r:id="rId3"/>
    <sheet name="2.1.3" sheetId="5" r:id="rId4"/>
    <sheet name="2.1.4" sheetId="6" r:id="rId5"/>
    <sheet name="2.1.5" sheetId="7" r:id="rId6"/>
    <sheet name="2.2" sheetId="8" r:id="rId7"/>
    <sheet name="2.2.1" sheetId="9" r:id="rId8"/>
    <sheet name="2.2.2" sheetId="10" r:id="rId9"/>
    <sheet name="2.3" sheetId="11" r:id="rId10"/>
    <sheet name="2.3.1" sheetId="12" r:id="rId11"/>
    <sheet name="2.3.2" sheetId="13" r:id="rId12"/>
    <sheet name="2.3.3" sheetId="14" r:id="rId13"/>
    <sheet name="2.3.4" sheetId="15" r:id="rId14"/>
    <sheet name="2.3.5" sheetId="16" r:id="rId15"/>
    <sheet name="2.3.6" sheetId="17" r:id="rId16"/>
    <sheet name="2.3.7" sheetId="18" r:id="rId17"/>
    <sheet name="2.3.8" sheetId="19" r:id="rId18"/>
    <sheet name="2.4" sheetId="20" r:id="rId19"/>
    <sheet name="2.4.1" sheetId="21" r:id="rId20"/>
    <sheet name="2.4.2" sheetId="22" r:id="rId21"/>
    <sheet name="2.4.3" sheetId="23" r:id="rId22"/>
    <sheet name="2.4.4" sheetId="24" r:id="rId23"/>
    <sheet name="2.4.5" sheetId="25" r:id="rId24"/>
    <sheet name="2.4.6" sheetId="26" r:id="rId25"/>
    <sheet name="2.5" sheetId="27" r:id="rId26"/>
    <sheet name="2.5.1" sheetId="28" r:id="rId27"/>
    <sheet name="2.5.2" sheetId="29" r:id="rId28"/>
    <sheet name="2.5.3" sheetId="30" r:id="rId29"/>
    <sheet name="2.5.4" sheetId="31" r:id="rId30"/>
    <sheet name="2.5.5" sheetId="32" r:id="rId31"/>
    <sheet name="2.5.6" sheetId="33" r:id="rId32"/>
    <sheet name="2.5.7" sheetId="34" r:id="rId33"/>
    <sheet name="2.5.8" sheetId="35" r:id="rId34"/>
    <sheet name="2.5.9" sheetId="36" r:id="rId35"/>
    <sheet name="2.5.10" sheetId="37" r:id="rId36"/>
    <sheet name="2.5.11" sheetId="38" r:id="rId37"/>
    <sheet name="2.5.12" sheetId="39" r:id="rId38"/>
    <sheet name="2.5.13" sheetId="40" r:id="rId39"/>
    <sheet name="2.5.14" sheetId="41" r:id="rId40"/>
    <sheet name="2.5.15" sheetId="42" r:id="rId41"/>
    <sheet name="2.6" sheetId="43" r:id="rId42"/>
    <sheet name="2.6.1" sheetId="44" r:id="rId43"/>
    <sheet name="2.6.2" sheetId="45" r:id="rId44"/>
    <sheet name="2.6.3" sheetId="46" r:id="rId45"/>
    <sheet name="2.6.4" sheetId="47" r:id="rId46"/>
    <sheet name="2.6.5" sheetId="48" r:id="rId47"/>
    <sheet name="2.7" sheetId="49" r:id="rId48"/>
    <sheet name="2.7.1" sheetId="50" r:id="rId49"/>
    <sheet name="2.7.2" sheetId="51" r:id="rId50"/>
    <sheet name="2.7.3" sheetId="52" r:id="rId51"/>
    <sheet name="2.7.4" sheetId="53" r:id="rId52"/>
    <sheet name="2.7.5" sheetId="54" r:id="rId53"/>
    <sheet name="2.7.6" sheetId="55" r:id="rId54"/>
    <sheet name="2.7.7" sheetId="56" r:id="rId5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3" i="37" l="1"/>
  <c r="E21" i="37"/>
  <c r="F39" i="51"/>
  <c r="E39" i="51"/>
  <c r="D39" i="51"/>
  <c r="F23" i="51"/>
  <c r="E14" i="50"/>
  <c r="F14" i="50"/>
  <c r="D14" i="50"/>
  <c r="D38" i="50"/>
  <c r="E38" i="50"/>
  <c r="F38" i="50"/>
  <c r="D15" i="5"/>
  <c r="F34" i="53"/>
  <c r="D34" i="53"/>
  <c r="F33" i="53"/>
  <c r="D33" i="53"/>
  <c r="D32" i="53"/>
  <c r="D42" i="53"/>
  <c r="D28" i="53"/>
  <c r="F25" i="53"/>
  <c r="D25" i="53"/>
  <c r="F23" i="53"/>
  <c r="D23" i="53"/>
  <c r="F21" i="53"/>
  <c r="D21" i="53"/>
  <c r="G57" i="53"/>
  <c r="F57" i="53"/>
  <c r="G66" i="53"/>
  <c r="G65" i="53"/>
  <c r="G67" i="53"/>
  <c r="G64" i="53"/>
  <c r="F67" i="53"/>
  <c r="F66" i="53"/>
  <c r="F65" i="53"/>
  <c r="F64" i="53"/>
  <c r="G68" i="53"/>
  <c r="F68" i="53"/>
  <c r="G63" i="53"/>
  <c r="F62" i="53"/>
  <c r="G56" i="53"/>
  <c r="F56" i="53"/>
  <c r="F63" i="53"/>
  <c r="F58" i="53"/>
  <c r="F55" i="53"/>
  <c r="E54" i="53"/>
  <c r="F54" i="53" s="1"/>
  <c r="G53" i="53"/>
  <c r="G52" i="53"/>
  <c r="G49" i="53"/>
  <c r="F53" i="53"/>
  <c r="F52" i="53"/>
  <c r="F51" i="53"/>
  <c r="F50" i="53"/>
  <c r="F49" i="53"/>
  <c r="D49" i="53"/>
  <c r="D15" i="56"/>
  <c r="D13" i="56"/>
  <c r="K14" i="55"/>
  <c r="H14" i="55"/>
  <c r="F14" i="55"/>
  <c r="D14" i="55"/>
  <c r="G23" i="55"/>
  <c r="E23" i="55"/>
  <c r="J21" i="55"/>
  <c r="J24" i="55"/>
  <c r="I24" i="55" l="1"/>
  <c r="H15" i="55" s="1"/>
  <c r="I23" i="55"/>
  <c r="I22" i="55"/>
  <c r="I21" i="55"/>
  <c r="G24" i="55"/>
  <c r="F15" i="55" s="1"/>
  <c r="G22" i="55"/>
  <c r="G21" i="55"/>
  <c r="G20" i="55"/>
  <c r="E24" i="55"/>
  <c r="D15" i="55" s="1"/>
  <c r="E22" i="55"/>
  <c r="E21" i="55"/>
  <c r="E20" i="55"/>
  <c r="I20" i="55" l="1"/>
  <c r="I19" i="55"/>
  <c r="G19" i="55"/>
  <c r="E19" i="55"/>
  <c r="F28" i="54"/>
  <c r="F27" i="54"/>
  <c r="F21" i="54"/>
  <c r="F19" i="54"/>
  <c r="F17" i="54"/>
  <c r="E33" i="54"/>
  <c r="E32" i="54"/>
  <c r="E31" i="54"/>
  <c r="E30" i="54"/>
  <c r="E29" i="54"/>
  <c r="E28" i="54"/>
  <c r="E27" i="54"/>
  <c r="E26" i="54"/>
  <c r="E34" i="54" s="1"/>
  <c r="E21" i="54"/>
  <c r="E20" i="54"/>
  <c r="E19" i="54"/>
  <c r="E18" i="54"/>
  <c r="E17" i="54"/>
  <c r="E22" i="54" s="1"/>
  <c r="D28" i="54"/>
  <c r="D27" i="54"/>
  <c r="D26" i="54"/>
  <c r="D21" i="54"/>
  <c r="D19" i="54"/>
  <c r="D17" i="54"/>
  <c r="J43" i="54"/>
  <c r="I43" i="54"/>
  <c r="H43" i="54"/>
  <c r="J54" i="54"/>
  <c r="I54" i="54"/>
  <c r="H54" i="54"/>
  <c r="J49" i="54"/>
  <c r="I49" i="54"/>
  <c r="H49" i="54"/>
  <c r="J53" i="54"/>
  <c r="I53" i="54"/>
  <c r="H53" i="54"/>
  <c r="J47" i="54"/>
  <c r="I47" i="54"/>
  <c r="H47" i="54"/>
  <c r="J46" i="54"/>
  <c r="I46" i="54"/>
  <c r="H46" i="54"/>
  <c r="J45" i="54"/>
  <c r="I45" i="54"/>
  <c r="H45" i="54"/>
  <c r="J44" i="54"/>
  <c r="I44" i="54"/>
  <c r="H44" i="54"/>
  <c r="H63" i="54" l="1"/>
  <c r="H65" i="54" s="1"/>
  <c r="H66" i="54" s="1"/>
  <c r="J63" i="54"/>
  <c r="J65" i="54" s="1"/>
  <c r="J66" i="54" s="1"/>
  <c r="I63" i="54"/>
  <c r="I65" i="54" s="1"/>
  <c r="I66" i="54" s="1"/>
  <c r="F34" i="54" l="1"/>
  <c r="G36" i="54" s="1"/>
  <c r="D34" i="54"/>
  <c r="F22" i="54"/>
  <c r="D22" i="54"/>
  <c r="G33" i="54" l="1"/>
  <c r="G32" i="54"/>
  <c r="G20" i="54"/>
  <c r="G21" i="54"/>
  <c r="G31" i="54"/>
  <c r="G19" i="54"/>
  <c r="G30" i="54"/>
  <c r="G18" i="54"/>
  <c r="G17" i="54"/>
  <c r="G29" i="54"/>
  <c r="G28" i="54"/>
  <c r="G27" i="54"/>
  <c r="G26" i="54"/>
  <c r="D36" i="54"/>
  <c r="G34" i="54" l="1"/>
  <c r="G22" i="54"/>
  <c r="F40" i="53"/>
  <c r="D40" i="53"/>
  <c r="F26" i="53"/>
  <c r="D26" i="53"/>
  <c r="D45" i="53" s="1"/>
  <c r="E33" i="53" s="1"/>
  <c r="E34" i="53" l="1"/>
  <c r="E35" i="53"/>
  <c r="E21" i="53"/>
  <c r="E36" i="53"/>
  <c r="E22" i="53"/>
  <c r="E37" i="53"/>
  <c r="E23" i="53"/>
  <c r="E38" i="53"/>
  <c r="E24" i="53"/>
  <c r="E39" i="53"/>
  <c r="E25" i="53"/>
  <c r="E32" i="53"/>
  <c r="F15" i="51"/>
  <c r="E15" i="51"/>
  <c r="D15" i="51"/>
  <c r="I30" i="51"/>
  <c r="F30" i="51" s="1"/>
  <c r="F18" i="51" s="1"/>
  <c r="D29" i="51"/>
  <c r="E29" i="51"/>
  <c r="D26" i="51"/>
  <c r="D24" i="51"/>
  <c r="E24" i="51"/>
  <c r="D23" i="51"/>
  <c r="D30" i="51" s="1"/>
  <c r="D18" i="51" s="1"/>
  <c r="E23" i="51"/>
  <c r="E30" i="51" s="1"/>
  <c r="E18" i="51" s="1"/>
  <c r="I38" i="50"/>
  <c r="I29" i="50"/>
  <c r="E29" i="50" s="1"/>
  <c r="E17" i="50" s="1"/>
  <c r="E26" i="53" l="1"/>
  <c r="E40" i="53"/>
  <c r="D29" i="50"/>
  <c r="D17" i="50" s="1"/>
  <c r="F29" i="50"/>
  <c r="F17" i="50" s="1"/>
  <c r="H24" i="31"/>
  <c r="H18" i="31" s="1"/>
  <c r="G24" i="31"/>
  <c r="K20" i="30"/>
  <c r="I20" i="30"/>
  <c r="G20" i="30"/>
  <c r="E20" i="30"/>
  <c r="D24" i="30"/>
  <c r="D25" i="30"/>
  <c r="D26" i="30"/>
  <c r="D27" i="30"/>
  <c r="D28" i="30"/>
  <c r="D29" i="30"/>
  <c r="D30" i="30"/>
  <c r="D31" i="30"/>
  <c r="D32" i="30"/>
  <c r="D33" i="30"/>
  <c r="D34" i="30"/>
  <c r="D35" i="30"/>
  <c r="D36" i="30"/>
  <c r="D37" i="30"/>
  <c r="D23" i="30"/>
  <c r="L45" i="30"/>
  <c r="L61" i="30" s="1"/>
  <c r="J45" i="30"/>
  <c r="J61" i="30" s="1"/>
  <c r="H45" i="30"/>
  <c r="H61" i="30" s="1"/>
  <c r="F45" i="30"/>
  <c r="F61" i="30" s="1"/>
  <c r="I18" i="29"/>
  <c r="K18" i="29"/>
  <c r="G18" i="29"/>
  <c r="E18" i="29"/>
  <c r="F27" i="29"/>
  <c r="F43" i="29" s="1"/>
  <c r="H27" i="29"/>
  <c r="H43" i="29" s="1"/>
  <c r="J27" i="29"/>
  <c r="J43" i="29" s="1"/>
  <c r="L27" i="29"/>
  <c r="L43" i="29" s="1"/>
  <c r="K19" i="28"/>
  <c r="I19" i="28"/>
  <c r="G19" i="28"/>
  <c r="E19" i="28"/>
  <c r="L26" i="28"/>
  <c r="L42" i="28" s="1"/>
  <c r="J26" i="28"/>
  <c r="J42" i="28" s="1"/>
  <c r="H42" i="28"/>
  <c r="F42" i="28"/>
  <c r="H26" i="28"/>
  <c r="F26" i="28"/>
  <c r="D16" i="25"/>
  <c r="E19" i="23"/>
  <c r="H19" i="23"/>
  <c r="J27" i="23"/>
  <c r="J26" i="23"/>
  <c r="J25" i="23"/>
  <c r="J24" i="23"/>
  <c r="G27" i="23"/>
  <c r="G26" i="23"/>
  <c r="G25" i="23"/>
  <c r="G24" i="23"/>
  <c r="G28" i="23" s="1"/>
  <c r="H28" i="23"/>
  <c r="I28" i="23"/>
  <c r="J28" i="23"/>
  <c r="F28" i="23"/>
  <c r="E28" i="23"/>
  <c r="F20" i="22"/>
  <c r="F19" i="22"/>
  <c r="F18" i="22"/>
  <c r="H51" i="22"/>
  <c r="G51" i="22"/>
  <c r="F51" i="22"/>
  <c r="H48" i="22"/>
  <c r="G48" i="22"/>
  <c r="F48" i="22"/>
  <c r="H38" i="22"/>
  <c r="G38" i="22"/>
  <c r="F38" i="22"/>
  <c r="H36" i="22"/>
  <c r="G36" i="22"/>
  <c r="F36" i="22"/>
  <c r="I18" i="22"/>
  <c r="K50" i="22"/>
  <c r="K51" i="22" s="1"/>
  <c r="K49" i="22"/>
  <c r="J51" i="22"/>
  <c r="I51" i="22"/>
  <c r="K47" i="22"/>
  <c r="K46" i="22"/>
  <c r="K45" i="22"/>
  <c r="K44" i="22"/>
  <c r="K43" i="22"/>
  <c r="K48" i="22"/>
  <c r="J48" i="22"/>
  <c r="I48" i="22"/>
  <c r="K38" i="22"/>
  <c r="J38" i="22"/>
  <c r="I38" i="22"/>
  <c r="K37" i="22"/>
  <c r="L20" i="22"/>
  <c r="L19" i="22"/>
  <c r="L18" i="22"/>
  <c r="J36" i="22"/>
  <c r="I36" i="22"/>
  <c r="K33" i="22"/>
  <c r="K36" i="22" s="1"/>
  <c r="I19" i="22" s="1"/>
  <c r="I20" i="22" s="1"/>
  <c r="K32" i="22"/>
  <c r="K31" i="22"/>
  <c r="K30" i="22"/>
  <c r="K29" i="22"/>
  <c r="K28" i="22"/>
  <c r="K27" i="22"/>
  <c r="K26" i="22"/>
  <c r="K25" i="22"/>
  <c r="N50" i="22"/>
  <c r="N49" i="22"/>
  <c r="N51" i="22"/>
  <c r="M51" i="22"/>
  <c r="L51" i="22"/>
  <c r="N47" i="22"/>
  <c r="N48" i="22" s="1"/>
  <c r="N46" i="22"/>
  <c r="N45" i="22"/>
  <c r="N44" i="22"/>
  <c r="N43" i="22"/>
  <c r="N42" i="22"/>
  <c r="N41" i="22"/>
  <c r="N40" i="22"/>
  <c r="N39" i="22"/>
  <c r="M48" i="22"/>
  <c r="L48" i="22"/>
  <c r="N38" i="22"/>
  <c r="M38" i="22"/>
  <c r="L38" i="22"/>
  <c r="N37" i="22"/>
  <c r="N35" i="22"/>
  <c r="N33" i="22"/>
  <c r="N32" i="22"/>
  <c r="N31" i="22"/>
  <c r="N30" i="22"/>
  <c r="L36" i="22"/>
  <c r="M36" i="22"/>
  <c r="Q28" i="22"/>
  <c r="Q27" i="22"/>
  <c r="Q50" i="22"/>
  <c r="Q49" i="22"/>
  <c r="Q51" i="22" s="1"/>
  <c r="Q47" i="22"/>
  <c r="Q46" i="22"/>
  <c r="Q45" i="22"/>
  <c r="Q44" i="22"/>
  <c r="Q43" i="22"/>
  <c r="Q42" i="22"/>
  <c r="Q41" i="22"/>
  <c r="Q40" i="22"/>
  <c r="Q39" i="22"/>
  <c r="Q37" i="22"/>
  <c r="Q38" i="22" s="1"/>
  <c r="Q35" i="22"/>
  <c r="Q34" i="22"/>
  <c r="Q33" i="22"/>
  <c r="Q32" i="22"/>
  <c r="Q31" i="22"/>
  <c r="Q30" i="22"/>
  <c r="Q29" i="22"/>
  <c r="Q26" i="22"/>
  <c r="Q25" i="22"/>
  <c r="P51" i="22"/>
  <c r="O51" i="22"/>
  <c r="P48" i="22"/>
  <c r="O48" i="22"/>
  <c r="P38" i="22"/>
  <c r="O38" i="22"/>
  <c r="P36" i="22"/>
  <c r="O36" i="22"/>
  <c r="O18" i="22" s="1"/>
  <c r="E18" i="19"/>
  <c r="F18" i="19"/>
  <c r="G18" i="19"/>
  <c r="H18" i="19"/>
  <c r="H30" i="19"/>
  <c r="G30" i="19"/>
  <c r="F30" i="19"/>
  <c r="E30" i="19"/>
  <c r="F30" i="16"/>
  <c r="G30" i="17"/>
  <c r="G18" i="17" s="1"/>
  <c r="F30" i="17"/>
  <c r="E30" i="17"/>
  <c r="H18" i="17"/>
  <c r="H30" i="17"/>
  <c r="H30" i="16"/>
  <c r="H18" i="16" s="1"/>
  <c r="G30" i="16"/>
  <c r="G18" i="16" s="1"/>
  <c r="E30" i="16"/>
  <c r="E18" i="16" s="1"/>
  <c r="N36" i="22" l="1"/>
  <c r="Q36" i="22"/>
  <c r="Q48" i="22"/>
  <c r="O19" i="22"/>
  <c r="O20" i="22" s="1"/>
  <c r="H23" i="13"/>
  <c r="H19" i="13"/>
  <c r="F18" i="1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tc={0BDF04ED-8157-4414-BA3E-2F3410940F76}</author>
    <author>tc={B56766F6-A935-46F9-B4BF-641B70F2F471}</author>
  </authors>
  <commentList>
    <comment ref="H18" authorId="0" shapeId="0" xr:uid="{0BDF04ED-8157-4414-BA3E-2F3410940F76}">
      <text>
        <t>[Threaded comment]
Your version of Excel allows you to read this threaded comment; however, any edits to it will get removed if the file is opened in a newer version of Excel. Learn more: https://go.microsoft.com/fwlink/?linkid=870924
Comment:
    Total waste recycled/ reused is higher in FY 2023 due to utilization of legacy pond ash data.</t>
      </text>
    </comment>
    <comment ref="H19" authorId="1" shapeId="0" xr:uid="{B56766F6-A935-46F9-B4BF-641B70F2F471}">
      <text>
        <t>[Threaded comment]
Your version of Excel allows you to read this threaded comment; however, any edits to it will get removed if the file is opened in a newer version of Excel. Learn more: https://go.microsoft.com/fwlink/?linkid=870924
Comment:
    Ash waste is calculated as addition of all non-hazardous waste generated from coal plants which are Mundra, Maithon, Trombay,Jojobera, and PPGCL</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tc={E89D296D-8D82-4CD9-A6C7-6642CC2C2BBA}</author>
    <author>tc={19B3038A-3F73-4741-9817-A28C85A2238B}</author>
  </authors>
  <commentList>
    <comment ref="J25" authorId="0" shapeId="0" xr:uid="{E89D296D-8D82-4CD9-A6C7-6642CC2C2BBA}">
      <text>
        <t>[Threaded comment]
Your version of Excel allows you to read this threaded comment; however, any edits to it will get removed if the file is opened in a newer version of Excel. Learn more: https://go.microsoft.com/fwlink/?linkid=870924
Comment:
    Values restated in FY24 due to inclusion of all applicable categories</t>
      </text>
    </comment>
    <comment ref="J26" authorId="1" shapeId="0" xr:uid="{19B3038A-3F73-4741-9817-A28C85A2238B}">
      <text>
        <t>[Threaded comment]
Your version of Excel allows you to read this threaded comment; however, any edits to it will get removed if the file is opened in a newer version of Excel. Learn more: https://go.microsoft.com/fwlink/?linkid=870924
Comment:
    Values restated in FY24 due to inclusion of all applicable categories</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tc={579328E2-AD0F-4EFB-9C6F-3042CEBB5144}</author>
    <author>tc={81BAB424-CA5C-4DA1-90D3-850CF689B0B4}</author>
  </authors>
  <commentList>
    <comment ref="J26" authorId="0" shapeId="0" xr:uid="{579328E2-AD0F-4EFB-9C6F-3042CEBB5144}">
      <text>
        <t>[Threaded comment]
Your version of Excel allows you to read this threaded comment; however, any edits to it will get removed if the file is opened in a newer version of Excel. Learn more: https://go.microsoft.com/fwlink/?linkid=870924
Comment:
    Values restated in FY24 due to inclusion of all applicable categories</t>
      </text>
    </comment>
    <comment ref="J27" authorId="1" shapeId="0" xr:uid="{81BAB424-CA5C-4DA1-90D3-850CF689B0B4}">
      <text>
        <t>[Threaded comment]
Your version of Excel allows you to read this threaded comment; however, any edits to it will get removed if the file is opened in a newer version of Excel. Learn more: https://go.microsoft.com/fwlink/?linkid=870924
Comment:
    Values restated in FY24 due to inclusion of all applicable categories</t>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tc={57C469F0-8D34-4F24-BDEC-D8F497D1EB8B}</author>
    <author>tc={5AC444EF-A274-4881-9982-27CE0CE4410A}</author>
  </authors>
  <commentList>
    <comment ref="J44" authorId="0" shapeId="0" xr:uid="{57C469F0-8D34-4F24-BDEC-D8F497D1EB8B}">
      <text>
        <t>[Threaded comment]
Your version of Excel allows you to read this threaded comment; however, any edits to it will get removed if the file is opened in a newer version of Excel. Learn more: https://go.microsoft.com/fwlink/?linkid=870924
Comment:
    Values restated in FY24 due to inclusion of all applicable categories</t>
      </text>
    </comment>
    <comment ref="J45" authorId="1" shapeId="0" xr:uid="{5AC444EF-A274-4881-9982-27CE0CE4410A}">
      <text>
        <t>[Threaded comment]
Your version of Excel allows you to read this threaded comment; however, any edits to it will get removed if the file is opened in a newer version of Excel. Learn more: https://go.microsoft.com/fwlink/?linkid=870924
Comment:
    Values restated in FY24 due to inclusion of all applicable categories</t>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tc={B4C29D3A-C6E7-4B26-90EC-0F654400EFA3}</author>
    <author>tc={5C7FCC2C-FE73-4905-BA7E-DBA56B7A5A5F}</author>
  </authors>
  <commentList>
    <comment ref="F34" authorId="0" shapeId="0" xr:uid="{B4C29D3A-C6E7-4B26-90EC-0F654400EFA3}">
      <text>
        <t xml:space="preserve">[Threaded comment]
Your version of Excel allows you to read this threaded comment; however, any edits to it will get removed if the file is opened in a newer version of Excel. Learn more: https://go.microsoft.com/fwlink/?linkid=870924
Comment:
    Transmission loss shared for Mumbai transmission is for “Maharashtra Transmission as per SLDC”. </t>
      </text>
    </comment>
    <comment ref="D35" authorId="1" shapeId="0" xr:uid="{5C7FCC2C-FE73-4905-BA7E-DBA56B7A5A5F}">
      <text>
        <t>[Threaded comment]
Your version of Excel allows you to read this threaded comment; however, any edits to it will get removed if the file is opened in a newer version of Excel. Learn more: https://go.microsoft.com/fwlink/?linkid=870924
Comment:
    For transmission entities, loss for the lines under our operations are not calculated separately. State SLDC approve the losses on overall basis.</t>
      </text>
    </comment>
  </commentList>
</comments>
</file>

<file path=xl/sharedStrings.xml><?xml version="1.0" encoding="utf-8"?>
<sst xmlns="http://schemas.openxmlformats.org/spreadsheetml/2006/main" count="2389" uniqueCount="1175">
  <si>
    <t>Environmental Policy &amp; Management</t>
  </si>
  <si>
    <t>Tata Power Context</t>
  </si>
  <si>
    <t>Environment Dimension</t>
  </si>
  <si>
    <t xml:space="preserve">Weblink </t>
  </si>
  <si>
    <t>Question</t>
  </si>
  <si>
    <t>To ensure a successful implementation of a reliable and robust Environmental Management System (EMS), key organisational elements as well as high level commitments need to be defined in a public policy. Does your company have a public environmental policy which covers the following elements of an Environmental Management System?</t>
  </si>
  <si>
    <t>Evidence</t>
  </si>
  <si>
    <t>Supporting weblink</t>
  </si>
  <si>
    <t>Reference Pages (*Pages referred are pages of combined pdf file)</t>
  </si>
  <si>
    <t>Commitment and oversight to implementation of environmental management policy and/or improving environmental performance. Please select the highest committing decision-making body:</t>
  </si>
  <si>
    <t xml:space="preserve">Yes, we have a public environmental policy, and it defines the following elements.
</t>
  </si>
  <si>
    <t>Board of Directors</t>
  </si>
  <si>
    <t>NA</t>
  </si>
  <si>
    <t>Roles and responsibilities for implementing environmental management policy</t>
  </si>
  <si>
    <t>1,4,5,6,7</t>
  </si>
  <si>
    <t>6,7</t>
  </si>
  <si>
    <t>Ensuring compliance with relevant environmental laws and regulations</t>
  </si>
  <si>
    <t>Commitment to continuous improvement of environmental performance</t>
  </si>
  <si>
    <t>Commitment to set targets and objectives to reduce environmental impacts</t>
  </si>
  <si>
    <t>Measures to raise internal and external stakeholders’ awareness of environmental management policy and environmental impacts</t>
  </si>
  <si>
    <t>Training for employees to understand the impacts of their work activities on the environment</t>
  </si>
  <si>
    <t>2.1.2</t>
  </si>
  <si>
    <t>Coverage of Environmental Management Policy</t>
  </si>
  <si>
    <t>Environmental Policy</t>
  </si>
  <si>
    <t>2.1.1</t>
  </si>
  <si>
    <t>Does the company have a policy on environmental management and is it available publicly?</t>
  </si>
  <si>
    <r>
      <t>Yes, the company has a policy on environmental management. Please indicate where this information is available in </t>
    </r>
    <r>
      <rPr>
        <b/>
        <sz val="10"/>
        <color rgb="FF333333"/>
        <rFont val="Arial"/>
        <family val="2"/>
      </rPr>
      <t>public reporting or corporate website.</t>
    </r>
  </si>
  <si>
    <t>Checkbox</t>
  </si>
  <si>
    <t>Production operations and business facilities</t>
  </si>
  <si>
    <t>Products and services</t>
  </si>
  <si>
    <t>Distribution and logistics</t>
  </si>
  <si>
    <t>Management of waste</t>
  </si>
  <si>
    <t>Suppliers, service providers and contractors</t>
  </si>
  <si>
    <t>Other key business partners (e.g. non-managed operations, joint venture partners, licensees, outsourcing partners, etc.)</t>
  </si>
  <si>
    <t>Due-diligence, mergers and acquisitions</t>
  </si>
  <si>
    <t>Other, please specify:</t>
  </si>
  <si>
    <t>2.1.3</t>
  </si>
  <si>
    <t>Verification of Environmental Programs</t>
  </si>
  <si>
    <t xml:space="preserve">Please indicate how your Environmental Management System (EMS) is certified / audited / verified and indicate the coverage of this verification for the selected standard. Please indicate where this information is available in your public reporting or corporate website.
</t>
  </si>
  <si>
    <t>Certification / Audit / Verification</t>
  </si>
  <si>
    <t>Coverage (%)</t>
  </si>
  <si>
    <t>Examples of Certification documents</t>
  </si>
  <si>
    <t>EMS is verified through international standards (e.g. ISO 14001, JIS Q 14001, EMAS certification). Please specify:</t>
  </si>
  <si>
    <t>Numerical</t>
  </si>
  <si>
    <t>Cluster</t>
  </si>
  <si>
    <t>Conventional Generation</t>
  </si>
  <si>
    <t>Renewables</t>
  </si>
  <si>
    <t>Transmission and Distribution</t>
  </si>
  <si>
    <t>Validity</t>
  </si>
  <si>
    <t>Operating Capacity as a percentage of total operating capacity</t>
  </si>
  <si>
    <t>Unit Name</t>
  </si>
  <si>
    <t>Trombay Thermal Power Station</t>
  </si>
  <si>
    <t>930 MW</t>
  </si>
  <si>
    <t>~6.32 %</t>
  </si>
  <si>
    <t>ISO Certificate Number</t>
  </si>
  <si>
    <t>IRQS/220300788/Revision-1</t>
  </si>
  <si>
    <r>
      <t>Our Environmental Management System (EMS) is certified / audited / verified and the information is </t>
    </r>
    <r>
      <rPr>
        <b/>
        <sz val="10"/>
        <color rgb="FF333333"/>
        <rFont val="Roboto"/>
      </rPr>
      <t>publicly available.</t>
    </r>
  </si>
  <si>
    <t>Jojobera Thermal Power Station</t>
  </si>
  <si>
    <t>428 MW</t>
  </si>
  <si>
    <t>Operating Capacity (MW)</t>
  </si>
  <si>
    <t>~2.91 %</t>
  </si>
  <si>
    <t>IRQS/230300387</t>
  </si>
  <si>
    <t>Maihon Power Limited</t>
  </si>
  <si>
    <t>1050 MW</t>
  </si>
  <si>
    <t>~7.14 %</t>
  </si>
  <si>
    <t>IRQS/220301259</t>
  </si>
  <si>
    <t>Mundra Thermal Power Station</t>
  </si>
  <si>
    <t>4350 MW</t>
  </si>
  <si>
    <t>IRQS/230400792</t>
  </si>
  <si>
    <t>Prayagraj Power Generation Company Limted</t>
  </si>
  <si>
    <t>1980 MW</t>
  </si>
  <si>
    <t>~13.46 %</t>
  </si>
  <si>
    <t>IRQS/220300420</t>
  </si>
  <si>
    <t>IEL - Haldia</t>
  </si>
  <si>
    <t>IEL - KalingaNagar</t>
  </si>
  <si>
    <t>IND.20.3305/IM/U</t>
  </si>
  <si>
    <t>120 MW</t>
  </si>
  <si>
    <t>483 MW</t>
  </si>
  <si>
    <t>~3.28 %</t>
  </si>
  <si>
    <t>IRQS/230300446</t>
  </si>
  <si>
    <t>Hydros - Bhira, Bhivprui and Khopoli</t>
  </si>
  <si>
    <t>447 MW</t>
  </si>
  <si>
    <t>~3.04 %</t>
  </si>
  <si>
    <t>~0.81 %</t>
  </si>
  <si>
    <t>~29.57 %</t>
  </si>
  <si>
    <t>IRQS/230300031</t>
  </si>
  <si>
    <t>3,4</t>
  </si>
  <si>
    <t>TPSSL -  Includes Generation plants of Solar and Wind</t>
  </si>
  <si>
    <t>Solar - 3247 MW
Wind - 1023 MW</t>
  </si>
  <si>
    <t>~29.03 %</t>
  </si>
  <si>
    <t>~100 %</t>
  </si>
  <si>
    <t>IND.21.2048/IM/U</t>
  </si>
  <si>
    <t>1,2</t>
  </si>
  <si>
    <t>Operating Capacity (Customers served in Million)</t>
  </si>
  <si>
    <t>T&amp;D - Mumbai</t>
  </si>
  <si>
    <t>0.76 Million</t>
  </si>
  <si>
    <t>TPDDL</t>
  </si>
  <si>
    <t>2.02 Million</t>
  </si>
  <si>
    <t>TPNODL</t>
  </si>
  <si>
    <t>TPSODL</t>
  </si>
  <si>
    <t>TPCODL</t>
  </si>
  <si>
    <t>TPWODL</t>
  </si>
  <si>
    <t>TPADL</t>
  </si>
  <si>
    <t>14707 MW</t>
  </si>
  <si>
    <t>3.2 Million</t>
  </si>
  <si>
    <t>2.1 Million</t>
  </si>
  <si>
    <t>2.3 Million</t>
  </si>
  <si>
    <t>1.9 Million</t>
  </si>
  <si>
    <t>0.2 Million</t>
  </si>
  <si>
    <t>~12.5 Million</t>
  </si>
  <si>
    <t>~6.08 %</t>
  </si>
  <si>
    <t>~16.16 %</t>
  </si>
  <si>
    <t>~15.2 %</t>
  </si>
  <si>
    <t>~18.4 %</t>
  </si>
  <si>
    <t>~25.6 %</t>
  </si>
  <si>
    <t>~16.8 %</t>
  </si>
  <si>
    <t>IRQS/220300872</t>
  </si>
  <si>
    <t>5,6,7,8</t>
  </si>
  <si>
    <t>168925-2014-AE-IND-RvA</t>
  </si>
  <si>
    <t>DF00677-EN</t>
  </si>
  <si>
    <t>IRQS/230400104</t>
  </si>
  <si>
    <t>C525098</t>
  </si>
  <si>
    <t>IRQS/230300229</t>
  </si>
  <si>
    <t>IRQS/210300268</t>
  </si>
  <si>
    <t>2.1.4</t>
  </si>
  <si>
    <t>Environmental Violations</t>
  </si>
  <si>
    <r>
      <t xml:space="preserve">Does the company publicly report on paid significant fines or penalties related to the environment or ecology in the past four fiscal years?
</t>
    </r>
    <r>
      <rPr>
        <i/>
        <sz val="10"/>
        <color rgb="FF333333"/>
        <rFont val="Roboto"/>
      </rPr>
      <t>By "significant" fines or penalties, we mean the fine/penalty individually costs more than $10,000 USD (or equivalent when converted from local currency). Amounts individually equal to or less than $10,000 do not have to be reported. This should also include fines paid as part of settlements related to environmental or ecological issues. Please see the information button for other important definitions</t>
    </r>
  </si>
  <si>
    <t xml:space="preserve">No, the company has not paid any significant fines (&gt; USD $10,000) related to environmental or ecological issues in the past four fiscal years. Please provide public evidence for the past four fiscal years.
</t>
  </si>
  <si>
    <t>https://www.tatapower.com/pdf/investor-relations/105Annual-Report-2023-24.pdf</t>
  </si>
  <si>
    <t>Public availability of EIA/ SIA results</t>
  </si>
  <si>
    <t xml:space="preserve">Is a formal system in place to ensure that Environmental Impact Assessment/Social Impact Assessment recommendations are implemented, followed up on and reported on? If yes, please indicate what parties have access to the results of Environmental/Social Impact Assessments (EIAs/SIAs). Please attach supporting public evidence or provide a link to where this information can be found online.
</t>
  </si>
  <si>
    <t>Available for interested parties. Please specify:</t>
  </si>
  <si>
    <t>Available on company website. Please indicate:</t>
  </si>
  <si>
    <t>Accessible by affected parties/communities</t>
  </si>
  <si>
    <t>2.1.5</t>
  </si>
  <si>
    <t>All Pages</t>
  </si>
  <si>
    <t>Energy</t>
  </si>
  <si>
    <t>Tata Power provides transparent disclosures to identify trends across the company’s energy consumption, efficiency and circularity across business operations.</t>
  </si>
  <si>
    <t>2.2.1</t>
  </si>
  <si>
    <t>Energy Management Programs</t>
  </si>
  <si>
    <t xml:space="preserve">Does the company have energy management programs and are they available publicly?
</t>
  </si>
  <si>
    <t>Energy audits to identify opportunities for improving energy performance</t>
  </si>
  <si>
    <t>Quantified targets to address energy savings</t>
  </si>
  <si>
    <t>Actions to reduce the amount of energy use</t>
  </si>
  <si>
    <r>
      <t>Yes, the company has energy management programs that cover the following elements. Please indicate where this information is available in </t>
    </r>
    <r>
      <rPr>
        <b/>
        <sz val="10"/>
        <color rgb="FF333333"/>
        <rFont val="Roboto"/>
      </rPr>
      <t>public reporting or corporate website.</t>
    </r>
  </si>
  <si>
    <t>Evaluation of progress in reducing energy consumption</t>
  </si>
  <si>
    <t>Use of clean or green energy</t>
  </si>
  <si>
    <t>Investments in innovation or R&amp;D to decrease energy consumption</t>
  </si>
  <si>
    <t>Energy efficiency training provided to employees to raise awareness of energy consumption reduction</t>
  </si>
  <si>
    <t>All 3 clusters for Tata Power take adequate action to reduce energy consumption across their operations.
For details, please refer attachment.</t>
  </si>
  <si>
    <t>167, 168</t>
  </si>
  <si>
    <t>Details w.r.t Innovation, R&amp;D and technology absorption are provided in "Integrated Report". Please refer attachment</t>
  </si>
  <si>
    <t>2.2.2</t>
  </si>
  <si>
    <t>Energy Consumption</t>
  </si>
  <si>
    <t>Please complete the following table about total energy consumption. For each row in the table, it is mandatory that the values provided are in the same unit. Please see the Information Button for definitions of the cost options. Also, please ensure that you have correctly filled in the Company Information section at the beginning of the questionnaire, and that the coverage in the table below is related to the denominator relevant for your company as indicated in that section.</t>
  </si>
  <si>
    <t>Total energy consumption</t>
  </si>
  <si>
    <t>No, we do not track energy consumption.</t>
  </si>
  <si>
    <t>Not applicable. Please provide explanations in the comment box below.</t>
  </si>
  <si>
    <t>Not known</t>
  </si>
  <si>
    <t>We have a temporary coverage reduction or target challenge due to corporate actions. Please briefly explain if a merger, acquisition, divestment, etc. has temporarily caused a reduction in your ability to report optimal coverage or caused your target to appear abnormal:</t>
  </si>
  <si>
    <t>We are not able to report this information in absolute terms, the information provided in the table above is normalized data. For the purpose of this question, please always provide absolute figures if available.</t>
  </si>
  <si>
    <t>Not Applicable</t>
  </si>
  <si>
    <t>Waste &amp; Pollutants</t>
  </si>
  <si>
    <t>Total Energy Consumption</t>
  </si>
  <si>
    <t>Unit</t>
  </si>
  <si>
    <t>Total non-renewable energy consumption</t>
  </si>
  <si>
    <t>Total renewable energy consumption</t>
  </si>
  <si>
    <t>Data coverage (as % of denominator)</t>
  </si>
  <si>
    <t>percentage of:</t>
  </si>
  <si>
    <t>MWh</t>
  </si>
  <si>
    <t>FY 2020 
(Indian Context FY 21 (Apr20-Mar21))</t>
  </si>
  <si>
    <t>FY 2021
(Indian Context FY 22 (Apr21-Mar22))</t>
  </si>
  <si>
    <t>FY 2022
(Indian Context FY 23 (Apr22-Mar23))</t>
  </si>
  <si>
    <t>FY 2023
(Indian Context FY 24 (Apr23-Mar24))</t>
  </si>
  <si>
    <t>Data Source</t>
  </si>
  <si>
    <t>CDP/IR</t>
  </si>
  <si>
    <t>CDP - Climate Change (Section 8.2a)</t>
  </si>
  <si>
    <t>Tata Power reports publicly data on circular economy (Water and Waste) along with initiatives taken for effective management for Water and Waste.</t>
  </si>
  <si>
    <t>2.3.1</t>
  </si>
  <si>
    <t>Waste Management Programs</t>
  </si>
  <si>
    <t>Does the company have waste management programs and are they available publicly?</t>
  </si>
  <si>
    <r>
      <t>Yes, the company has waste management programs that cover the following elements. Please indicate where this information is available in </t>
    </r>
    <r>
      <rPr>
        <b/>
        <sz val="10"/>
        <color rgb="FF333333"/>
        <rFont val="Roboto"/>
      </rPr>
      <t>public reporting or corporate website.</t>
    </r>
  </si>
  <si>
    <t>Waste audits to identify opportunities for improving waste performance</t>
  </si>
  <si>
    <t>Action plans to reduce waste generation</t>
  </si>
  <si>
    <t>Quantified targets to minimize waste</t>
  </si>
  <si>
    <t>Investment in innovation or R&amp;D to minimize waste</t>
  </si>
  <si>
    <t>Waste reduction training provided to employees</t>
  </si>
  <si>
    <t>Integration of recycling programs to reduce the waste sent to landfill</t>
  </si>
  <si>
    <t>Waste diversion from landfill is certified by an independent accredited body</t>
  </si>
  <si>
    <t>No, the company does not publicly report on waste management programs.</t>
  </si>
  <si>
    <t>2.3.2</t>
  </si>
  <si>
    <t>Waste Disposal</t>
  </si>
  <si>
    <t>2.3.3</t>
  </si>
  <si>
    <t>Hazardous Waste</t>
  </si>
  <si>
    <t>For each row in the table, it is mandatory that the values provided are in the same unit. Also, please ensure that you have (i) excluded non-hazardous waste and (ii) correctly filled in the Company Information section at the beginning of the questionnaire and that the coverage in the table below is related to the denominator relevant for your company as indicated in that section.</t>
  </si>
  <si>
    <t>We do not track hazardous waste disposed.</t>
  </si>
  <si>
    <t>Please provide a breakdown of your company's direct hazardous waste recycled/reused and disposed, disaggregated by the type of disposal method, for the part of your company's operations for which you have a reliable and auditable data acquisition and aggregation system. If you don’t use a specific waste disposal method, please indicate “0”. If you only have the breakdown of your waste disposed for some methods, please report these values in the respective rows and leave the other rows blank. Please refer to the information button for additional clarifications.</t>
  </si>
  <si>
    <t>Please refer the table given below for detailed representation</t>
  </si>
  <si>
    <t>Total hazardous waste recycled/reused</t>
  </si>
  <si>
    <t>Total hazardous waste disposed</t>
  </si>
  <si>
    <t>- Hazardous waste landfilled</t>
  </si>
  <si>
    <t>- Hazardous waste incinerated with energy recovery</t>
  </si>
  <si>
    <t>- Hazardous waste incinerated without energy recovery</t>
  </si>
  <si>
    <t>- Hazardous waste otherwise disposed, please specify:</t>
  </si>
  <si>
    <t>- Hazardous waste with unknown disposal method</t>
  </si>
  <si>
    <t>Data Coverage (as % of denominator)</t>
  </si>
  <si>
    <t>Percentage</t>
  </si>
  <si>
    <t>2.3.4</t>
  </si>
  <si>
    <t>Ash &amp; Gypsum Waste</t>
  </si>
  <si>
    <t>Please provide your company’s ash and gypsum waste recycled/reused and disposed for the part of your company’s operations for which you have a reliable and auditable data acquisition and aggregation system. Please refer to the information button for additional clarifications.</t>
  </si>
  <si>
    <t>We do not track ash and gypsum disposed.</t>
  </si>
  <si>
    <t>Total ash and gypsum waste recycled/reused</t>
  </si>
  <si>
    <t>Total ash &amp; gypsum waste disposed</t>
  </si>
  <si>
    <r>
      <t>For each row in the table, it is mandatory that the values provided are in the same unit. Also, please ensure that you have (i) not included ash and gypsum waste in the ‘Waste Disposal’ question, and (ii) correctly filled in the Company Information section at the beginning of the questionnaire, and that the coverage in the table below is related to the denominator relevant for your company as indicated in that section. </t>
    </r>
    <r>
      <rPr>
        <b/>
        <sz val="10"/>
        <color rgb="FF333333"/>
        <rFont val="Roboto"/>
      </rPr>
      <t>If your company has no exposure to electricity production, please select “not applicable” and provide an explanation in the comment box.</t>
    </r>
  </si>
  <si>
    <t>What was your target for FY 2023 (Apr23-Mar24)?</t>
  </si>
  <si>
    <t>68.00,000</t>
  </si>
  <si>
    <t>2.3.5</t>
  </si>
  <si>
    <t>NOx Emissions</t>
  </si>
  <si>
    <t>Please provide your company's direct NOx emissions for the part of your company's operations for which you have a reliable and auditable data acquisition and aggregation system. Please refer to the information button for additional clarifications. For each row in the table, it is mandatory that the values provided are in the same unit. Also, please ensure that you have correctly filled in the Company Information section at the beginning of the questionnaire, and that the coverage in the table below is related to the denominator relevant for your company as indicated in that section.</t>
  </si>
  <si>
    <t>Direct NOx emissions</t>
  </si>
  <si>
    <t>We do not track NOx emissions.</t>
  </si>
  <si>
    <t>2.3.6</t>
  </si>
  <si>
    <t>SOx Emissions</t>
  </si>
  <si>
    <t>Please provide your company's direct SOx emissions for the part of your company's operations for which you have a reliable and auditable data acquisition and aggregation system. Please refer to the information button for additional clarifications. For each row in the table, it is mandatory that the values provided are in the same unit. Also, please ensure that you have correctly filled in the Company Information section at the beginning of the questionnaire, and that the coverage in the table below is related to the denominator relevant for your company as indicated in that section.</t>
  </si>
  <si>
    <t>Direct SOx emissions</t>
  </si>
  <si>
    <t xml:space="preserve">Direct SOx emissions
</t>
  </si>
  <si>
    <t>We do not track SOx emissions.</t>
  </si>
  <si>
    <t>129, 274</t>
  </si>
  <si>
    <t>2.3.7</t>
  </si>
  <si>
    <t>Direct Mercury Emissions</t>
  </si>
  <si>
    <t>Please provide your company's direct mercury emissions for the part of your company's operations for which you have a reliable and auditable data acquisition and aggregation system. Please refer to the information button for additional clarifications. For each row in the table, it is mandatory that the values provided are in the same unit. Also, please ensure that you have correctly filled in the Company Information section at the beginning of the questionnaire, and that the coverage in the table below is related to the denominator relevant for your company as indicated in that section. If your company has no exposure to electricity production/distribution please select "Not applicable" and provide an explanation in the comment box.</t>
  </si>
  <si>
    <t>Direct mercury emissions</t>
  </si>
  <si>
    <t>We do not track mercury emissions.</t>
  </si>
  <si>
    <t>Dust Emissions</t>
  </si>
  <si>
    <t>Our data is publicy available. The target/limits have been prescribed by according Environmental Clearence or consent to operate to the respective divisions or stations. The website link contains Environmental Clearence compliance report for all applicable stations and the respective limits can be found in the reports. For example, in respect to Jojobera Unit 5 Station the limit can be seen on the page no 2 of EC report here:</t>
  </si>
  <si>
    <t>2.3.8</t>
  </si>
  <si>
    <t>Please provide your company's direct dust emissions for the part of your company's operations for which you have a reliable and auditable data acquisition and aggregation system. Please refer to the information button for additional clarifications. For each row in the table, it is mandatory that the values provided are in the same unit. Also, please ensure that you have correctly filled in the Company Information section at the beginning of the questionnaire, and that the coverage in the table below is related to the denominator relevant for your company as indicated in that section.</t>
  </si>
  <si>
    <t>We do not track dust emissions.</t>
  </si>
  <si>
    <t>What was your target for FY2023 (Apr23-Mar24)?</t>
  </si>
  <si>
    <t>Water</t>
  </si>
  <si>
    <t>2.4.1</t>
  </si>
  <si>
    <t>Water Efficiency Management Programs</t>
  </si>
  <si>
    <t xml:space="preserve">Does the company have water efficiency management programs in place and are they available publicly?
</t>
  </si>
  <si>
    <t>Yes, the company has water efficiency management programs that cover the following elements. Please indicate where this information is available in public reporting or corporate website.</t>
  </si>
  <si>
    <t>Water use assessment to identify opportunities for water efficiency improvements</t>
  </si>
  <si>
    <t>Actions to reduce water consumption</t>
  </si>
  <si>
    <t>Actions to improve wastewater quality</t>
  </si>
  <si>
    <t>Establishment of targets to reduce water use</t>
  </si>
  <si>
    <t>Application of water recycling</t>
  </si>
  <si>
    <t>Awareness training provided to employees on water efficiency management programs</t>
  </si>
  <si>
    <t>No, the company does not publicly report on water efficiency related programs.</t>
  </si>
  <si>
    <t>2.4.2</t>
  </si>
  <si>
    <t>Water Consumption</t>
  </si>
  <si>
    <t>Water Consumption data table</t>
  </si>
  <si>
    <t>We do not track water withdrawal.</t>
  </si>
  <si>
    <t>We have a temporary coverage reduction or target challenge due to corporate actions. Please briefly explain if a merger, acquisition, divestment, etc., has temporarily caused a reduction in your ability to report optimal coverage or caused your target to appear abnormal:</t>
  </si>
  <si>
    <t>We are not able to report this information in absolute terms, the information provided in the table above is normalized data. For the purpose of this question, please always provided absolute figures if available.</t>
  </si>
  <si>
    <t>Million cubic meters</t>
  </si>
  <si>
    <t>Total net fresh water consumption (A-B)</t>
  </si>
  <si>
    <t>Data coverage</t>
  </si>
  <si>
    <t>2.4.3</t>
  </si>
  <si>
    <t>Water Consumption in Water-Stressed Areas</t>
  </si>
  <si>
    <t>Please provide your company's total net freshwater use for the part of your company's operations located in water-stressed areas and for which you have a reliable and auditable data acquisition and aggregation system. Please refer to the information button for additional clarifications. Please ensure that you have correctly filled in the Company Information section at the beginning of the questionnaire, and that the coverage in the table below is related to the denominator relevant for your company as indicated in that section. Please note that “data coverage” must not be misunderstood as the company’s exposure to water stress as the latter one is asked already in another question. As an example, if 20% of your company’s operations are exposed to water stress, please report the total net freshwater consumption at these 20% of sites for the past four years and put “data coverage” to 100%.</t>
  </si>
  <si>
    <t>The figures provided in the table above are NOT reported according to the definition provided (water withdrawn, net of water discharged to the source with higher or equal quality).</t>
  </si>
  <si>
    <t>We do not track water use.</t>
  </si>
  <si>
    <t>Water consumption in areas with water stress (e.g. &lt;1700 m3/(person*year)</t>
  </si>
  <si>
    <t>Total net freshwater consumption in water-stressed areas (Total water withdrawals – Total water discharges)</t>
  </si>
  <si>
    <t>2.4.4</t>
  </si>
  <si>
    <t>Business Impacts of Water Related Incidents</t>
  </si>
  <si>
    <t>Has your organization been subject to any water-related incidents (operation interruptions/plant closures etc.) with substantial (more than 10,000 USD) impacts on costs/revenues in the last four fiscal years? If yes, please provide the total cost or income losses in the table below. If your company didn't have any water-related incidents with a financial impact above 10,000 USD, please fill in "0." If you are unable to report the exact numbers for some years, leave those years empty. If you are unable to provide the exact numbers for all four years, please mark "Not known".</t>
  </si>
  <si>
    <t>We track the number of water-related incidents.</t>
  </si>
  <si>
    <t>Incidents</t>
  </si>
  <si>
    <t>Currency</t>
  </si>
  <si>
    <t>Total actual and opportunity costs (e.g. forgone income) from water-related incidents</t>
  </si>
  <si>
    <t>2.4.5</t>
  </si>
  <si>
    <t>Exposure to Water Stressed Areas</t>
  </si>
  <si>
    <t>When considering physical water scarcity issues at a local level, please indicate what number of your company’s production plants/sites are located in water-stressed areas and what percentage of cost of goods sold (COGS) these amounted to in the last fiscal year. If COGS is not a relevant metric for your company, please leave that information blank.</t>
  </si>
  <si>
    <t>Yes, we systematically track and map our plant water usage with a comprehensive water tool taking into account local water stress. Please review and, if necessary, update or complete the table on your company’s number of sites located in water-stressed areas. Information has been pre-filled using the physical risk mapping from Trucost (FY -2), an S&amp;P Global company, and has been derived from public sources. If necessary, please update the figures for the last FY and provide relevant references outlining the underlying methodology or mapping tool and the results for each of your assets</t>
  </si>
  <si>
    <t>Mapping is in line with S&amp;P key definition</t>
  </si>
  <si>
    <t>No, we do not systematically track and map our plant water usage at a local level.</t>
  </si>
  <si>
    <t>Not applicable. According to our assessment and the above definition of water-stressed area, we currently have no productions plants/sites located in water-stressed areas. Please provide explanations in the comment box below.</t>
  </si>
  <si>
    <t>#</t>
  </si>
  <si>
    <t>No. of production plants in last FY in water-stressed areas (e.g. &lt;1700 m3/(person*year))</t>
  </si>
  <si>
    <t>% of production plants in last FY in water-stressed areas (e.g. &lt;1700 m3/(person*year))</t>
  </si>
  <si>
    <t>% of Cost of goods sold (COGS) in last FY (if applicable)</t>
  </si>
  <si>
    <t>2.4.6</t>
  </si>
  <si>
    <t>Water Risk Management Programs</t>
  </si>
  <si>
    <t>Does the company have a water risk management program in place? Please tick only if the statement is valid for the majority of the production plants/sites located in water-stressed areas and provide supporting evidence.</t>
  </si>
  <si>
    <t>Yes, the company has water-related risk management measures in place. The water risk management measures include the following:</t>
  </si>
  <si>
    <t>Own operations</t>
  </si>
  <si>
    <t>Supply chain</t>
  </si>
  <si>
    <t>Product use phase</t>
  </si>
  <si>
    <r>
      <rPr>
        <b/>
        <sz val="10"/>
        <color theme="1"/>
        <rFont val="Roboto"/>
      </rPr>
      <t>Scope of Risk Assessment</t>
    </r>
    <r>
      <rPr>
        <sz val="10"/>
        <color theme="1"/>
        <rFont val="Roboto"/>
      </rPr>
      <t xml:space="preserve">
The risk assessment covers:</t>
    </r>
  </si>
  <si>
    <t>No, the company does not have water risk management measures.</t>
  </si>
  <si>
    <t>Aspect</t>
  </si>
  <si>
    <t>Publicly available</t>
  </si>
  <si>
    <t>Dependency-related water risks considered in risk assessment</t>
  </si>
  <si>
    <t>Impact-related water risks considered in risk assessment</t>
  </si>
  <si>
    <t>Assessment of future water quantities available</t>
  </si>
  <si>
    <t>Assessment of future water quality-related risks</t>
  </si>
  <si>
    <t>Assessment of impacts on local stakeholders</t>
  </si>
  <si>
    <t>Assessment of future potential regulatory changes at a local level</t>
  </si>
  <si>
    <t>Yes</t>
  </si>
  <si>
    <t>Climate Strategy</t>
  </si>
  <si>
    <t>2.5.1</t>
  </si>
  <si>
    <t>Direct Greenhouse Gas Emissions (Scope 1)</t>
  </si>
  <si>
    <t>Please provide your company's total direct greenhouse gas emissions (DGHG SCOPE 1) for the part of your company's operations for which you have a reliable and auditable data acquisition and aggregation system. Please refer to the information button for additional clarifications. For each row in the table, it is mandatory that the values provided are in the same unit. Also, please ensure that you have correctly filled in the Company Information section at the beginning of the questionnaire, and that the coverage in the table below is related to the denominator relevant for your company as indicated in that section.</t>
  </si>
  <si>
    <t>Direct GHG (Scope 1)</t>
  </si>
  <si>
    <t>We only report combined on Scope 1 &amp; Scope 2 emissions. Please provide the combined figures in the table above and mark "Not applicable" in the next question (EP - Indirect Greenhouse Gas Emissions (Scope 2)).</t>
  </si>
  <si>
    <t>We do not track direct greenhouse gas emissions (Scope 1).</t>
  </si>
  <si>
    <t>metric tonnes CO2 equivalents</t>
  </si>
  <si>
    <t>Total direct GHG emissions (Scope 1)</t>
  </si>
  <si>
    <t>2.5.2</t>
  </si>
  <si>
    <t>Indirect Greenhouse Gas Emissions (Scope 2)</t>
  </si>
  <si>
    <t>Please provide your company's indirect greenhouse gas emissions from energy purchased (purchased and consumed, i.e. without energy trading) (IGHG SCOPE 2) for the part of your company's operations for which you have a reliable and auditable data acquisition and aggregation system. For each row in the table, it is mandatory that the values provided are in the same unit. Please ensure that you have correctly filled in the Company Information section at the beginning of the questionnaire, and that the coverage in the table below is related to the denominator relevant for your company as indicated in that section. As prescribed by the GHG Protocol, we expect all companies to report both location-based and market-based emissions. Please refer to the information button for additional clarifications on how to report on market-based emissions.</t>
  </si>
  <si>
    <t>IGHG (Scope 2)</t>
  </si>
  <si>
    <t>We do not track indirect greenhouse gas emissions.</t>
  </si>
  <si>
    <t>Location-based</t>
  </si>
  <si>
    <t>Market-based</t>
  </si>
  <si>
    <t>2.5.3</t>
  </si>
  <si>
    <t>Indirect Greenhouse Gas Emissions (Scope 3)</t>
  </si>
  <si>
    <t>Please provide your company's total indirect greenhouse gas emissions from your upstream and downstream value chain (IGHG Scope 3) as the sum of the 15 Scope 3 categories calculated using the GHG Protocol Corporate Value Chain Standard. Please refer to the information button for clarification. For each row in the table, it is mandatory that the values provided are in the same unit.</t>
  </si>
  <si>
    <t>IGHG (Scope 3)</t>
  </si>
  <si>
    <t>Please provide your company's Scope 3 emissions split based on the 15 Scope 3 categories of the GHG Protocol Corporate Value Chain Standard. Please use the latest available data to calculate Scope 3 emissions. Disclose any information about the methodology used to calculate the emissions in each Scope 3 category and whether any emissions in each Scope 3 category has been excluded. Please refer to the information button for additional clarifications and requirements. For each row in the table, it is mandatory that the values provided are in the same unit.</t>
  </si>
  <si>
    <t>Scope 3 Category</t>
  </si>
  <si>
    <t>The majority of our company's revenues is generated through Royalties</t>
  </si>
  <si>
    <t>We do not track indirect greenhouse gas emissions (Scope 3).</t>
  </si>
  <si>
    <t>Emissions in the reporting year (Metric tons CO2e)</t>
  </si>
  <si>
    <t>Emissions calculation methodology and exclusions</t>
  </si>
  <si>
    <t>1. Purchased Goods and Services</t>
  </si>
  <si>
    <t>2. Capital Goods</t>
  </si>
  <si>
    <t>3. Fuel-and-energy-related-activities (not included in Scope 1 or 2)</t>
  </si>
  <si>
    <t>4. Upstream transportation and distribution</t>
  </si>
  <si>
    <t>5. Waste generated in operations</t>
  </si>
  <si>
    <t>6. Business travel</t>
  </si>
  <si>
    <t>7. Employee commuting</t>
  </si>
  <si>
    <t>8. Upstream leased assets</t>
  </si>
  <si>
    <t>9. Downstream transportation and distribution</t>
  </si>
  <si>
    <t>10. Processing of sold products</t>
  </si>
  <si>
    <t>11. Use of sold products</t>
  </si>
  <si>
    <t>12. End of life treatment of sold products</t>
  </si>
  <si>
    <t>13. Downstream leased assets</t>
  </si>
  <si>
    <t>14. Franchises</t>
  </si>
  <si>
    <t>15. Investments</t>
  </si>
  <si>
    <t>Other upstream</t>
  </si>
  <si>
    <t>Other downstream</t>
  </si>
  <si>
    <t>2.5.4</t>
  </si>
  <si>
    <t>SF6 Emissions</t>
  </si>
  <si>
    <t>Please provide your company's direct sulfur hexafluoride (SF6) emissions for the part of your company's operations for which you have a reliable and auditable data acquisition and aggregation system. Please refer to the information button for additional clarifications. For each row in the table, it is mandatory that the values provided are in the same unit. Also, please ensure that you have correctly filled in the Company Information section at the beginning of the questionnaire, and that the coverage in the table below is related to the denominator relevant for your company as indicated in that section. If your company has no exposure to electricity production/distribution please select "Not applicable" and provide an explanation in the comment box.</t>
  </si>
  <si>
    <t>We do not track direct SF6 emissions.</t>
  </si>
  <si>
    <t>SF6 emissions</t>
  </si>
  <si>
    <t>metric tonnes</t>
  </si>
  <si>
    <t>2.5.5</t>
  </si>
  <si>
    <t>Climate Governance</t>
  </si>
  <si>
    <t>Does the company's board of directors and/or executive management carry oversight and management responsibility of climate-related issues and is this information available publicly?</t>
  </si>
  <si>
    <t>Yes, the company's board of directors and/or executive management has oversight and management responsibility of climate-related issues. Please indicate where this information is available in public reporting or corporate website.</t>
  </si>
  <si>
    <r>
      <rPr>
        <b/>
        <sz val="10"/>
        <color theme="1"/>
        <rFont val="Roboto"/>
      </rPr>
      <t xml:space="preserve">Board Oversight
</t>
    </r>
    <r>
      <rPr>
        <sz val="10"/>
        <color theme="1"/>
        <rFont val="Roboto"/>
      </rPr>
      <t>Yes, there is a board level committee with oversight of climate-related issues</t>
    </r>
  </si>
  <si>
    <t>Please select the committee from the drop-down list</t>
  </si>
  <si>
    <t>There is no board level committee with oversight of climate-related issues</t>
  </si>
  <si>
    <t>Climate issues are on the agenda of the board of directors. Please specify the frequency with which climate-related issues are scheduled agenda items</t>
  </si>
  <si>
    <t>At least annually</t>
  </si>
  <si>
    <t>Less frequent than annually, or not specified</t>
  </si>
  <si>
    <r>
      <t xml:space="preserve">Management Responsibility
</t>
    </r>
    <r>
      <rPr>
        <sz val="10"/>
        <color theme="1"/>
        <rFont val="Roboto"/>
      </rPr>
      <t>Yes, there is a management position or committee with responsibility for climate-related issues.</t>
    </r>
  </si>
  <si>
    <t>Please select the appropriate option from the drop-down list.</t>
  </si>
  <si>
    <t>There is no management position or committee with responsibility for climate-related issues.</t>
  </si>
  <si>
    <t>No, the company does not publicly report on board oversight and/or executive management responsibility of climate-related issues.</t>
  </si>
  <si>
    <t>2.5.6</t>
  </si>
  <si>
    <t>TCFD Disclosure</t>
  </si>
  <si>
    <t>Does the company apply the TCFD framework in the management of climate-related risks and opportunities and is it available publicly?</t>
  </si>
  <si>
    <t>Yes, the company integrates the TCFD framework or are in the process of integrating it and publicly address the following requirements: Please indicate where this information is available in public reporting or corporate website.</t>
  </si>
  <si>
    <r>
      <rPr>
        <b/>
        <sz val="10"/>
        <color theme="1"/>
        <rFont val="Roboto"/>
      </rPr>
      <t xml:space="preserve">Governance
</t>
    </r>
    <r>
      <rPr>
        <sz val="10"/>
        <color theme="1"/>
        <rFont val="Roboto"/>
      </rPr>
      <t>a) Describe the board’s oversight of climate related risks and opportunities.</t>
    </r>
  </si>
  <si>
    <t>b) Describe management’s role in assessing and managing climate-related risks and opportunities.</t>
  </si>
  <si>
    <r>
      <rPr>
        <b/>
        <sz val="10"/>
        <color theme="1"/>
        <rFont val="Roboto"/>
      </rPr>
      <t>Strategy</t>
    </r>
    <r>
      <rPr>
        <sz val="10"/>
        <color theme="1"/>
        <rFont val="Roboto"/>
      </rPr>
      <t xml:space="preserve">
a) Describe the climate-related risks and opportunities the organization has identified over the short, medium, and long term.</t>
    </r>
  </si>
  <si>
    <t>b) Describe the impact of climate-related risks and opportunities on the organization’s businesses, strategy, and financial planning.</t>
  </si>
  <si>
    <t>c) Describe the resilience of the organization’s strategy, taking into consideration different climate-related scenarios, including a 2°C or lower scenario.</t>
  </si>
  <si>
    <r>
      <rPr>
        <b/>
        <sz val="10"/>
        <color theme="1"/>
        <rFont val="Roboto"/>
      </rPr>
      <t>Risk Management</t>
    </r>
    <r>
      <rPr>
        <sz val="10"/>
        <color theme="1"/>
        <rFont val="Roboto"/>
      </rPr>
      <t xml:space="preserve">
a) Describe the organization’s processes for identifying and assessing climate-related risks.</t>
    </r>
  </si>
  <si>
    <t>b) Describe the organization’s processes for managing climate-related risks.</t>
  </si>
  <si>
    <t>c) Describe how processes for identifying, assessing, and managing climate-related risks are integrated into the organization’s overall risk management.</t>
  </si>
  <si>
    <r>
      <rPr>
        <b/>
        <sz val="10"/>
        <color theme="1"/>
        <rFont val="Roboto"/>
      </rPr>
      <t xml:space="preserve">Metrics &amp; Targets
</t>
    </r>
    <r>
      <rPr>
        <sz val="10"/>
        <color theme="1"/>
        <rFont val="Roboto"/>
      </rPr>
      <t>a) Disclose the metrics used by the organization to assess climate-related risks and opportunities in line with its strategy and risk management process.</t>
    </r>
  </si>
  <si>
    <t>b) Disclose Scope 1, Scope 2, and if appropriate, Scope 3 greenhouse gas (GHG) emissions, and the related risks.</t>
  </si>
  <si>
    <t>c) Describe the targets used by the organization to manage climate-related risks and opportunities and performance against targets.</t>
  </si>
  <si>
    <t>The company publicly commits to integrate the TCFD framework, but it does not yet report on any of the requirements. Please indicate the timeframe when you plan to disclose the requirements:</t>
  </si>
  <si>
    <t>No, the company does not apply the TCFD framework in its risk management. Please explain the reason.</t>
  </si>
  <si>
    <t>2.5.7</t>
  </si>
  <si>
    <t>Climate-Related Management Incentives</t>
  </si>
  <si>
    <t>Does your company provide incentives for the management of climate change issues, including the attainment of targets? Please indicate where this information is available in your public reporting or corporate website.</t>
  </si>
  <si>
    <t>Yes, we provide details on the climate change-related incentives starting from the highest management level and the information is publicly available.</t>
  </si>
  <si>
    <t>No, we do not publicly report on the incentives provided for the management of climate change issues.</t>
  </si>
  <si>
    <t>Who is entitled to benefit from this incentive? 
Select each option only once</t>
  </si>
  <si>
    <t>Type of incentive</t>
  </si>
  <si>
    <t>Incentivized KPIs:
Please provide a description of the KPI and how it is incentivized</t>
  </si>
  <si>
    <t>2.5.8</t>
  </si>
  <si>
    <t>Climate Risk Management</t>
  </si>
  <si>
    <t>Does the company have a climate risk management process and is it available publicly?</t>
  </si>
  <si>
    <t>Yes, the company has a climate risk management process. Please indicate where this information is available in public reporting or corporate website.</t>
  </si>
  <si>
    <r>
      <rPr>
        <b/>
        <sz val="10"/>
        <color theme="1"/>
        <rFont val="Roboto"/>
      </rPr>
      <t>Climate Risk Management</t>
    </r>
    <r>
      <rPr>
        <sz val="10"/>
        <color theme="1"/>
        <rFont val="Roboto"/>
      </rPr>
      <t xml:space="preserve">
Integrated into multi-disciplinary company-wide risk management processes, i.e. a documented process where climate change risks and opportunities are integrated into the company’s centralized enterprise risk management program covering all types/sources of risks and opportunities</t>
    </r>
  </si>
  <si>
    <t>A specific climate change risk management process, i.e. a documented process which considers climate change risks and opportunities separate from other business risks and opportunities</t>
  </si>
  <si>
    <r>
      <t xml:space="preserve">Types of climate-related risk included in risk assessment
</t>
    </r>
    <r>
      <rPr>
        <sz val="10"/>
        <color theme="1"/>
        <rFont val="Roboto"/>
      </rPr>
      <t>Current Regulation</t>
    </r>
  </si>
  <si>
    <t>Emerging Regulation</t>
  </si>
  <si>
    <t>Technology Risk</t>
  </si>
  <si>
    <t>Legal Risk</t>
  </si>
  <si>
    <t>Market Risk</t>
  </si>
  <si>
    <t>Reputational Risk</t>
  </si>
  <si>
    <t>Acute Physical Risk</t>
  </si>
  <si>
    <t>Chronic Physical Risk</t>
  </si>
  <si>
    <r>
      <t xml:space="preserve">Value chain stages covered by climate risk assessment
</t>
    </r>
    <r>
      <rPr>
        <sz val="10"/>
        <color theme="1"/>
        <rFont val="Roboto"/>
      </rPr>
      <t>The assessment includes our own operations</t>
    </r>
  </si>
  <si>
    <t>The assessment includes our upstream activities</t>
  </si>
  <si>
    <t>The assessment includes our downstream activities and/or clients</t>
  </si>
  <si>
    <r>
      <rPr>
        <b/>
        <sz val="10"/>
        <color theme="1"/>
        <rFont val="Roboto"/>
      </rPr>
      <t xml:space="preserve">Time horizon(s) covered by climate risk assessment
</t>
    </r>
    <r>
      <rPr>
        <sz val="10"/>
        <color theme="1"/>
        <rFont val="Roboto"/>
      </rPr>
      <t>Short-term</t>
    </r>
  </si>
  <si>
    <t>Medium-term</t>
  </si>
  <si>
    <t>Long-term</t>
  </si>
  <si>
    <t>No, the company does not publicly report on a climate risk management process.</t>
  </si>
  <si>
    <t>2.5.9</t>
  </si>
  <si>
    <t>Financial Risks of Climate Change</t>
  </si>
  <si>
    <t>Have you identified any climate change risks (current or future) that have potential to generate a substantive change in your business operations, revenue or expenditures?</t>
  </si>
  <si>
    <t>Yes, we have identified climate change-related risks with potential impact. Please estimate the financial impact for the most significant risk from each category and provide supporting evidence:</t>
  </si>
  <si>
    <t>Risks driven by changes in regulation:</t>
  </si>
  <si>
    <t>Currency:</t>
  </si>
  <si>
    <t>Information is available publicly for the description and estimated financial implications of the risk</t>
  </si>
  <si>
    <t>Brief description of the most significant risk and methods used to manage this risk:</t>
  </si>
  <si>
    <t>Estimated financial implications of the risk before taking action:</t>
  </si>
  <si>
    <t>Average estimated time frame (in number of years) for financial implications of this risk:</t>
  </si>
  <si>
    <t>Estimated costs of these actions:</t>
  </si>
  <si>
    <t>Risks driven by change in physical climate parameters or other climate-change related developments</t>
  </si>
  <si>
    <t>Estimated financial implication of the risk before taking action:</t>
  </si>
  <si>
    <t>Average estimated time frame (in number of years) for financial implications of the risk:</t>
  </si>
  <si>
    <t>We have conducted an analysis of our climate change risk, but our company is not exposed to climate change risks that have the potential to generate a substantive change in business operations, revenue, or expenditure.</t>
  </si>
  <si>
    <t>We have not conducted an analysis related to climate change risks.</t>
  </si>
  <si>
    <t>2.5.10</t>
  </si>
  <si>
    <t>Financial Opportunities Arising from Climate Change</t>
  </si>
  <si>
    <t>Have you identified any climate change-related opportunities (current or future) that have the potential to generate a substantive positive change in your business operations, revenue, expenditure (i.e. opportunities driven by changes in regulation, physical, or other climate change-related developments)?</t>
  </si>
  <si>
    <t>Yes, we have identified climate change-related opportunities. Please briefly describe the most significant opportunity resulting from climate change on your business operations, revenue growth, or expenditures and provide supporting evidence:</t>
  </si>
  <si>
    <t>Information is available publicly for the description and estimated financial implications of the opportunity:</t>
  </si>
  <si>
    <t>Please provide description below:</t>
  </si>
  <si>
    <t>Please estimate the annual financial positive implications of this opportunity:</t>
  </si>
  <si>
    <t>Estimated time frame (in number of years) for positive financial implications of this opportunity:</t>
  </si>
  <si>
    <t>Please estimate the current annual costs associated with developing this opportunity:</t>
  </si>
  <si>
    <t>We do not consider climate change related opportunities (current or future) to be relevant to our business, please explain why:</t>
  </si>
  <si>
    <t>We have not conducted an analysis of our climate change opportunities.</t>
  </si>
  <si>
    <t>2.5.11</t>
  </si>
  <si>
    <t>Climate-Related Scenario Analysis</t>
  </si>
  <si>
    <t xml:space="preserve">Does the company conduct climate-related scenario analysis and is this information available publicly?
</t>
  </si>
  <si>
    <t>Yes, the company conducts climate-related scenario anaylsis. Please indicate where this information is available in public reporting or corporate website.</t>
  </si>
  <si>
    <t>We use qualitative climate-related scenario analysis</t>
  </si>
  <si>
    <t>We use quantitative climate-related scenario analysis</t>
  </si>
  <si>
    <t>We use qualitative and quantitative climate-related scenario analysis</t>
  </si>
  <si>
    <t>Please select any climate-related scenarios your organization has used in their climate-related scenario analysis</t>
  </si>
  <si>
    <t>Our analysis covers at least one 2°C or below 2°C scenario that is not listed in the table, please provide further details.</t>
  </si>
  <si>
    <t>Our analysis covers at least one above 2°C scenario that is not listed in the table, please provide further details.</t>
  </si>
  <si>
    <t>No, the company does not publicly report that it conducts climate-related scenario analysis.</t>
  </si>
  <si>
    <t>Scenario Type</t>
  </si>
  <si>
    <t>2°C or below 2°C</t>
  </si>
  <si>
    <t>Above 2°C</t>
  </si>
  <si>
    <t>Transition Scenario</t>
  </si>
  <si>
    <t>Physical Scenario</t>
  </si>
  <si>
    <t>2.5.12</t>
  </si>
  <si>
    <t>Physical Climate Risk Adaptation</t>
  </si>
  <si>
    <t xml:space="preserve">Based on your climate risk assessment, has your company set up a plan to adapt to the identified physical climate risks? Please provide supporting evidence and indicate where this is available in the public domain.
</t>
  </si>
  <si>
    <t>We publicly report on our context-specific plan to adapt to physical risks</t>
  </si>
  <si>
    <t>Less than 5 years</t>
  </si>
  <si>
    <t>5 to 10 years</t>
  </si>
  <si>
    <t>More than 10 years</t>
  </si>
  <si>
    <t>We have no new asset planned.</t>
  </si>
  <si>
    <t>We publicly report on overall plan to adapt to physical risks</t>
  </si>
  <si>
    <t>No, we have no existing plan to adapt to physical climate risks.</t>
  </si>
  <si>
    <t>Not applicable. We have performed a climate risk assessment for physical risks, but do not consider our company’s assets and operations to be exposed to any material physical risks. Please provide a detailed explanation in the comment box below.</t>
  </si>
  <si>
    <t>2.5.13</t>
  </si>
  <si>
    <t>Emissions Reduction Targets</t>
  </si>
  <si>
    <t>Does your company have any corporate-level emissions reduction targets publicly available?
If your company also answers the question Net-Zero Commitment, please do not provide your Net-Zero target in this question, but provide details of your related near-term emissions reduction target.</t>
  </si>
  <si>
    <t>Yes, we have a company-wide absolute emissions target and/or an emissions intensity target publicly available that covers Scope 1, Scope 2, and/or Scope 3 emissions. Please provide details in the table below.</t>
  </si>
  <si>
    <r>
      <rPr>
        <b/>
        <sz val="10"/>
        <color theme="1"/>
        <rFont val="Roboto"/>
      </rPr>
      <t>Intensity targets</t>
    </r>
    <r>
      <rPr>
        <sz val="10"/>
        <color theme="1"/>
        <rFont val="Roboto"/>
      </rPr>
      <t xml:space="preserve">
Intensity Metric</t>
    </r>
  </si>
  <si>
    <t>No, we do not have any company-wide absolute emissions target or emissions intensity target publicly available.</t>
  </si>
  <si>
    <t>Scope covered by the target</t>
  </si>
  <si>
    <t>Target Timeframe</t>
  </si>
  <si>
    <t>Baseline year emissions covered and as a % of total base year emissions</t>
  </si>
  <si>
    <t>% reduction target from base year</t>
  </si>
  <si>
    <t>Is this target validated by the Science-based Targets Initiative?</t>
  </si>
  <si>
    <t>Scope 1</t>
  </si>
  <si>
    <t>Scope 2</t>
  </si>
  <si>
    <t>Scope 3</t>
  </si>
  <si>
    <t>2.5.14</t>
  </si>
  <si>
    <t>Internal Carbon Pricing</t>
  </si>
  <si>
    <t>Please indicate if your company uses an internal price of carbon. If yes, please specify your company’s objective to implement an internal carbon price and provide details of how this is being used within the organization and what the internal carbon price is. In case your company uses more than one type of internal carbon prices, please report the price that has the greatest impact on your organization ( i.e. price * quantity of emissions generated).</t>
  </si>
  <si>
    <t>Yes, we use an internal price of carbon. Please specify your company’s objective to implement an internal carbon price and fill out the table below. Please attach supporting evidence.</t>
  </si>
  <si>
    <t>Navigate GHG regulations</t>
  </si>
  <si>
    <t>Stakeholder expectations</t>
  </si>
  <si>
    <t>Change internal behavior</t>
  </si>
  <si>
    <t>Drive energy efficiency</t>
  </si>
  <si>
    <t>Drive low-carbon investments</t>
  </si>
  <si>
    <t>Stress test investments</t>
  </si>
  <si>
    <t>Identify and seize low-carbon opportunities</t>
  </si>
  <si>
    <t>Supplier engagement</t>
  </si>
  <si>
    <t>No, we do not use an internal price of carbon.</t>
  </si>
  <si>
    <t>GHG Scope</t>
  </si>
  <si>
    <t>Type of internal carbon price</t>
  </si>
  <si>
    <t>Application</t>
  </si>
  <si>
    <t>Price (per metric tonne CO2e)</t>
  </si>
  <si>
    <t>Price setting approach</t>
  </si>
  <si>
    <t>2.5.15</t>
  </si>
  <si>
    <t>Net-Zero Commitment</t>
  </si>
  <si>
    <t>Has your company publicly committed to reaching net-zero GHG emissions and set targets and programs to fulfil the commitment? Please note that this question should only be answered if a near-term absolute or relative emission reduction target is reported in the previous question Emissions Reduction Targets.</t>
  </si>
  <si>
    <t>Yes, we have publicly committed to reaching net-zero emissions across our value chain. Please provide details of a long-term emission reduction target linked to your net-zero commitment and indicate where this is available in your public reporting.</t>
  </si>
  <si>
    <t>Scope 1 &amp; 2</t>
  </si>
  <si>
    <t>Investing in permanent carbon removal</t>
  </si>
  <si>
    <t>No, we don’t have a public net-zero commitment.</t>
  </si>
  <si>
    <t>Target Time Frame</t>
  </si>
  <si>
    <t>Target scope &amp; related emission reduction target (as % of base year emissions)</t>
  </si>
  <si>
    <t>Is the target validated by Science-Based Targets initiative?</t>
  </si>
  <si>
    <t>Biodiversity</t>
  </si>
  <si>
    <t>2.6.1</t>
  </si>
  <si>
    <t>Biodiversity Risk Assessment</t>
  </si>
  <si>
    <t>Has your company assessed dependency- and impact-related biodiversity risks covering all relevant activities?</t>
  </si>
  <si>
    <t>Yes, we have completed a biodiversity risk assessment.</t>
  </si>
  <si>
    <t>We publicly report on the process steps of our biodiversity risk assessment</t>
  </si>
  <si>
    <t>Use of location-specific approach</t>
  </si>
  <si>
    <t>References to methodologies or frameworks used for assessment</t>
  </si>
  <si>
    <t>Integrated into multi-disciplinary company-wide risk management processes</t>
  </si>
  <si>
    <t>Dependency-related biodiversity risks considered in risk assessment</t>
  </si>
  <si>
    <t>Impact-related biodiversity risks considered in risk assessment</t>
  </si>
  <si>
    <r>
      <t xml:space="preserve">Please provide supporting evidence for options selected below and indicate if the evidence is publicly available.
</t>
    </r>
    <r>
      <rPr>
        <b/>
        <sz val="10"/>
        <color theme="1"/>
        <rFont val="Roboto"/>
      </rPr>
      <t xml:space="preserve">
Process Description
</t>
    </r>
    <r>
      <rPr>
        <sz val="10"/>
        <color theme="1"/>
        <rFont val="Roboto"/>
      </rPr>
      <t xml:space="preserve">
Describe the processes used for identifying and assessing dependency- and impact-related biodiversity risks covering the elements below and indicate if this information is reported in the public domain. Please provide supporting evidence:</t>
    </r>
  </si>
  <si>
    <r>
      <t xml:space="preserve">Scope of biodiversity risk assessment
</t>
    </r>
    <r>
      <rPr>
        <sz val="10"/>
        <color theme="1"/>
        <rFont val="Roboto"/>
      </rPr>
      <t>Please indicate the scope of your biodiversity risk assessment, and indicate if this information is reported in the public domain. Please provide supporting evidence:</t>
    </r>
  </si>
  <si>
    <t>We publicly report on the scope of our biodiversity risk assessment</t>
  </si>
  <si>
    <t>Adjacent areas to own operations</t>
  </si>
  <si>
    <t>Upstream activities</t>
  </si>
  <si>
    <t>Downstream activities</t>
  </si>
  <si>
    <r>
      <rPr>
        <b/>
        <sz val="10"/>
        <color theme="1"/>
        <rFont val="Roboto"/>
      </rPr>
      <t xml:space="preserve">Risks identified
</t>
    </r>
    <r>
      <rPr>
        <sz val="10"/>
        <color theme="1"/>
        <rFont val="Roboto"/>
      </rPr>
      <t>Indicate if biodiversity risks were identified, and indicate if this information is reported in the public domain. Please provide supporting evidence:</t>
    </r>
  </si>
  <si>
    <t>We publicly report on the biodiversity-related risks which were identified.</t>
  </si>
  <si>
    <t>Biodiversity-related risks identified</t>
  </si>
  <si>
    <t>No biodiversity-related risks</t>
  </si>
  <si>
    <t>No, we have not done a biodiversity risk assessment.</t>
  </si>
  <si>
    <t>2.6.2</t>
  </si>
  <si>
    <t>Biodiversity Commitment</t>
  </si>
  <si>
    <t>Does the company have a policy, commitment, or pledge on biodiversity and is it available publicly?</t>
  </si>
  <si>
    <t>Yes, the company has a policy, commitment, or pledge on biodiversity. Please indicate where this information is available in public reporting or corporate website.</t>
  </si>
  <si>
    <r>
      <rPr>
        <b/>
        <sz val="10"/>
        <color theme="1"/>
        <rFont val="Roboto"/>
      </rPr>
      <t xml:space="preserve">Policy or Commitment aspects
</t>
    </r>
    <r>
      <rPr>
        <sz val="10"/>
        <color theme="1"/>
        <rFont val="Roboto"/>
      </rPr>
      <t>The policy or commitment covers the following aspects:</t>
    </r>
  </si>
  <si>
    <t>Achievement of a net positive impact (NPI) on biodiversity
Please indicate the target year:</t>
  </si>
  <si>
    <t>Definition of biodiversity-related targets for priority areas to work towards no net loss</t>
  </si>
  <si>
    <t>Commitment required of value chain to avoid operational activities near sites containing globally or nationally important biodiversity</t>
  </si>
  <si>
    <t>Application of a mitigation hierarchy</t>
  </si>
  <si>
    <t>Conducting a biodiversity risk assessment</t>
  </si>
  <si>
    <t>Engagement with stakeholders on biodiversity</t>
  </si>
  <si>
    <r>
      <t xml:space="preserve">Scope of biodiversity
</t>
    </r>
    <r>
      <rPr>
        <sz val="10"/>
        <color theme="1"/>
        <rFont val="Roboto"/>
      </rPr>
      <t>Which parts of operations, corporate processes, and supply chain are covered by the biodiversity policy or commitment?</t>
    </r>
  </si>
  <si>
    <t>Own Operations</t>
  </si>
  <si>
    <t>Suppliers</t>
  </si>
  <si>
    <t>Partners</t>
  </si>
  <si>
    <r>
      <t xml:space="preserve">Policy Endorsement
</t>
    </r>
    <r>
      <rPr>
        <sz val="10"/>
        <color theme="1"/>
        <rFont val="Roboto"/>
      </rPr>
      <t>Please select the highest endorsing decision-making body</t>
    </r>
  </si>
  <si>
    <t>Executive Management</t>
  </si>
  <si>
    <t>No, the company does not publicly report on a policy, commitment, or pledge for biodiversity.</t>
  </si>
  <si>
    <t>2.6.3</t>
  </si>
  <si>
    <t>No Deforestation Commitment</t>
  </si>
  <si>
    <t>Does the company have a policy or commitment on no-deforestation and is it available publicly?</t>
  </si>
  <si>
    <r>
      <t xml:space="preserve">Yes, the company has a policy or commitment on no-deforestation. Please indicate where this information is available in </t>
    </r>
    <r>
      <rPr>
        <b/>
        <sz val="10"/>
        <color theme="1"/>
        <rFont val="Roboto"/>
      </rPr>
      <t>public reporting or corporate website.</t>
    </r>
  </si>
  <si>
    <r>
      <rPr>
        <b/>
        <sz val="10"/>
        <color theme="1"/>
        <rFont val="Roboto"/>
      </rPr>
      <t xml:space="preserve">Extent of Policy or Commitment
</t>
    </r>
    <r>
      <rPr>
        <sz val="10"/>
        <color theme="1"/>
        <rFont val="Roboto"/>
      </rPr>
      <t>Indicate the extent of the policy or commitment to no-deforestation:</t>
    </r>
  </si>
  <si>
    <t>End all deforestation (no gross deforestation)</t>
  </si>
  <si>
    <t>Compensate with future reforestation (no net deforestation)</t>
  </si>
  <si>
    <t>Our targets are time-bound. Planned year for full implementation:</t>
  </si>
  <si>
    <r>
      <rPr>
        <b/>
        <sz val="10"/>
        <color theme="1"/>
        <rFont val="Roboto"/>
      </rPr>
      <t>Scope of commitment</t>
    </r>
    <r>
      <rPr>
        <sz val="10"/>
        <color theme="1"/>
        <rFont val="Roboto"/>
      </rPr>
      <t xml:space="preserve">
Which parts of operations, corporate processes and supply chain are covered by the no-deforestation policy or commitment?</t>
    </r>
  </si>
  <si>
    <r>
      <t xml:space="preserve">Policy Endorsement
</t>
    </r>
    <r>
      <rPr>
        <sz val="10"/>
        <color theme="1"/>
        <rFont val="Roboto"/>
      </rPr>
      <t>Please select the highest endorsing decision-making body:</t>
    </r>
  </si>
  <si>
    <t>No, the company does not publicly report on a policy or commitment on no-deforestation.</t>
  </si>
  <si>
    <t>2.6.4</t>
  </si>
  <si>
    <t>Biodiversity Exposure &amp; Assessment</t>
  </si>
  <si>
    <t>Has your company assessed sites used for your own operational activities to identify sites with significant biodiversity impacts?</t>
  </si>
  <si>
    <t>Yes, we have assessed own operational sites to identify sites with significant biodiversity impacts</t>
  </si>
  <si>
    <t>Please complete each row of the table below and provide supporting documents. Indicate if this information is publicly available. See Additional information and question guidance for further information.</t>
  </si>
  <si>
    <t>No, we have not conducted any site assessments.</t>
  </si>
  <si>
    <t>Number of sites</t>
  </si>
  <si>
    <t>Area (Hectares)</t>
  </si>
  <si>
    <t>Supporting evidence</t>
  </si>
  <si>
    <r>
      <rPr>
        <b/>
        <sz val="10"/>
        <color theme="1"/>
        <rFont val="Roboto"/>
      </rPr>
      <t>a) Overall</t>
    </r>
    <r>
      <rPr>
        <sz val="10"/>
        <color theme="1"/>
        <rFont val="Roboto"/>
      </rPr>
      <t xml:space="preserve">
What is the total number and the total area of your own operational sites?</t>
    </r>
  </si>
  <si>
    <r>
      <rPr>
        <b/>
        <sz val="10"/>
        <color theme="1"/>
        <rFont val="Roboto"/>
      </rPr>
      <t>b) Assessment</t>
    </r>
    <r>
      <rPr>
        <sz val="10"/>
        <color theme="1"/>
        <rFont val="Roboto"/>
      </rPr>
      <t xml:space="preserve">
Have you conducted biodiversity impact assessments for your own operational sites?</t>
    </r>
  </si>
  <si>
    <r>
      <rPr>
        <b/>
        <sz val="10"/>
        <color theme="1"/>
        <rFont val="Roboto"/>
      </rPr>
      <t>c) Exposure</t>
    </r>
    <r>
      <rPr>
        <sz val="10"/>
        <color theme="1"/>
        <rFont val="Roboto"/>
      </rPr>
      <t xml:space="preserve">
Of the sites assessed, how many sites have a significant biodiversity impact, or are in proximity to critical biodiversity, and what is the total area of these sites?</t>
    </r>
  </si>
  <si>
    <r>
      <rPr>
        <b/>
        <sz val="10"/>
        <color theme="1"/>
        <rFont val="Roboto"/>
      </rPr>
      <t>d) Management plans</t>
    </r>
    <r>
      <rPr>
        <sz val="10"/>
        <color theme="1"/>
        <rFont val="Roboto"/>
      </rPr>
      <t xml:space="preserve">
Of those sites that have a significant biodiversity impact, or are in proximity to critical biodiversity, how many sites have a biodiversity management plan, and what is the total area of these sites?</t>
    </r>
  </si>
  <si>
    <t>2.6.5</t>
  </si>
  <si>
    <t>Biodiversity Mitigating Actions</t>
  </si>
  <si>
    <t>Does the company have mitigating actions to reduce dependency and impact on biodiversity and are they available publicly?</t>
  </si>
  <si>
    <t>Yes, the company has mitigating actions to reduce biodiversity impact and dependency. Please indicate where this information is available in public reporting or corporate website.</t>
  </si>
  <si>
    <r>
      <t xml:space="preserve">Avoid
</t>
    </r>
    <r>
      <rPr>
        <sz val="10"/>
        <color theme="1"/>
        <rFont val="Roboto"/>
      </rPr>
      <t>Provide examples of avoidance measures which prevent impact or dependency from happening in the first place; eliminate the impact entirely.</t>
    </r>
  </si>
  <si>
    <r>
      <rPr>
        <b/>
        <sz val="10"/>
        <color theme="1"/>
        <rFont val="Roboto"/>
      </rPr>
      <t>Reduce</t>
    </r>
    <r>
      <rPr>
        <sz val="10"/>
        <color theme="1"/>
        <rFont val="Roboto"/>
      </rPr>
      <t xml:space="preserve">
Provide examples of reduction measures which minimize impacts, but without necessarily eliminating them.</t>
    </r>
  </si>
  <si>
    <r>
      <rPr>
        <b/>
        <sz val="10"/>
        <color theme="1"/>
        <rFont val="Roboto"/>
      </rPr>
      <t>Regenerate</t>
    </r>
    <r>
      <rPr>
        <sz val="10"/>
        <color theme="1"/>
        <rFont val="Roboto"/>
      </rPr>
      <t xml:space="preserve">
Provide examples of regeneration measures which improve existing processes’ biophysical function and productivity of an ecosystem or its components</t>
    </r>
  </si>
  <si>
    <r>
      <rPr>
        <b/>
        <sz val="10"/>
        <color theme="1"/>
        <rFont val="Roboto"/>
      </rPr>
      <t>Restore</t>
    </r>
    <r>
      <rPr>
        <sz val="10"/>
        <color theme="1"/>
        <rFont val="Roboto"/>
      </rPr>
      <t xml:space="preserve">
Provide examples of restoration measures which initiate or accelerate the recovery of an ecosystem with respect to its health, integrity, and sustainability, with a focus on permanent changes in state</t>
    </r>
  </si>
  <si>
    <r>
      <rPr>
        <b/>
        <sz val="10"/>
        <color theme="1"/>
        <rFont val="Roboto"/>
      </rPr>
      <t>Transform</t>
    </r>
    <r>
      <rPr>
        <sz val="10"/>
        <color theme="1"/>
        <rFont val="Roboto"/>
      </rPr>
      <t xml:space="preserve">
Provide examples of transformation measures which take actions contributing to system-wide change, notably to alter the drivers of nature loss, e.g., through technological, economic, institutional, and social factors and changes in underlying values and behaviours</t>
    </r>
  </si>
  <si>
    <t>No, the company does not publicly report on biodiversity mitigating actions.</t>
  </si>
  <si>
    <t>Product Stewardship</t>
  </si>
  <si>
    <t>Electricity Transmission &amp; Distribution Losses</t>
  </si>
  <si>
    <t>2.7.1</t>
  </si>
  <si>
    <t>Please indicate the average technical losses of your company's electricity transmission and distribution systems (incl. lines and substation losses). Please indicate the method used for assessing the losses in the comment box provided below. If your company has no exposure to electricity transmission and/or distribution, please select "not applicable" and provide an explanation in the comment box.</t>
  </si>
  <si>
    <t>Data table</t>
  </si>
  <si>
    <r>
      <t xml:space="preserve">PUBLIC REPORTING
</t>
    </r>
    <r>
      <rPr>
        <sz val="10"/>
        <color theme="1"/>
        <rFont val="Roboto"/>
      </rPr>
      <t>If you report information on the losses of your company’s electricity transmission and distribution systems publicly, please provide a link to the webpage:</t>
    </r>
  </si>
  <si>
    <t>No, we do not monitor electricity transmission &amp; distribution losses</t>
  </si>
  <si>
    <t>Transmission</t>
  </si>
  <si>
    <t>Transmission losses (in %)</t>
  </si>
  <si>
    <t>Distribution</t>
  </si>
  <si>
    <t>Technical Distribution losses (in %)</t>
  </si>
  <si>
    <t>2.7.2</t>
  </si>
  <si>
    <t>Electricity Transmission &amp; Distribution Reliability</t>
  </si>
  <si>
    <t>Please indicate the average reliability of your electricity transmission and distribution systems. If your company has no exposure to electricity transmission and/or distribution, please select "not applicable" and provide an explanation in the comment box.</t>
  </si>
  <si>
    <t>We do not monitor SAIDI but publicly report on the transmission and/or distribution reliability using a different metric.</t>
  </si>
  <si>
    <t>No, we do not monitor electricity transmission &amp; distribution reliability.</t>
  </si>
  <si>
    <t>SAIDI (in hours) Transmission Network</t>
  </si>
  <si>
    <t>SAIDI (in hours) Distribution Network</t>
  </si>
  <si>
    <t>2.7.3</t>
  </si>
  <si>
    <t>Gas Leakage Rate</t>
  </si>
  <si>
    <t>Please indicate the leakage rate (as % of gas throughput) in your transportation, distribution and storage infrastructure over the period 2021-2023. Please also indicate which types of leakage are included in the figures provided and indicate if these figures are publicly available. Please describe the method used to assess the leakage rates in the comment box provided below. If your company has no exposure to gas/electricity generation &amp; distribution, please select "not applicable" and provide an explanation in the comment box.</t>
  </si>
  <si>
    <t>Please indicate if the numbers provided above include the following types of leaks:</t>
  </si>
  <si>
    <t>Vent</t>
  </si>
  <si>
    <t>Fugitive</t>
  </si>
  <si>
    <t>Pneumatic</t>
  </si>
  <si>
    <t>Unburnt</t>
  </si>
  <si>
    <r>
      <t xml:space="preserve">PUBLIC REPORTING
</t>
    </r>
    <r>
      <rPr>
        <sz val="10"/>
        <color theme="1"/>
        <rFont val="Roboto"/>
      </rPr>
      <t>If you report the above information publicly, please provide a link to the webpage:</t>
    </r>
  </si>
  <si>
    <t>No, we do not monitor the gas leakage rate.</t>
  </si>
  <si>
    <t>Not applicable. We do not have any major exposure to gas businesses. Please provide explanations in the comment box below.</t>
  </si>
  <si>
    <t>Transportation (% leakages)</t>
  </si>
  <si>
    <t>Distribution (% leakages)</t>
  </si>
  <si>
    <t>Storage (% leakages)</t>
  </si>
  <si>
    <t>2.7.4</t>
  </si>
  <si>
    <t>Electricity Generation Mix</t>
  </si>
  <si>
    <t>Does the company publicly report the gross electricity generation (in GWh) from owned/controlled assets, related revenues generated and the carbon intensity of your electricity mix (as of end of fiscal year). If you don't have any generation or revenue for a specific generation source, please indicate “0”. If you only have the breakdown of your revenue generated from renewable energy (RE) versus non-renewable energy (non-RE) sources, without further disaggregation, please report the respective values as part of the categories “other RE” and “other non-RE”, respectively, and leave the other rows blank.</t>
  </si>
  <si>
    <t>Yes, the company publicly reports on gross electricity generation (in GWh) from owned/controlled assets, related revenues generated and the carbon intensity of your electricity mix (as of end of fiscal year). Please indicate where this information is available in public reporting or corporate website</t>
  </si>
  <si>
    <t>Currency (as specified in the "Denominator" question)</t>
  </si>
  <si>
    <t>Data Table</t>
  </si>
  <si>
    <t>Please indicate electricity from non-renewable energy sources purchased from third-parties and sold (in GWh) during the last reporting year:</t>
  </si>
  <si>
    <t>Electricity generation based on non-renewable energy sources</t>
  </si>
  <si>
    <t>Electricity generation based on renewable energy sources</t>
  </si>
  <si>
    <t>Please indicate electricity from renewable energy sources purchased from third-parties and sold (in GWh) during the last reporting year:</t>
  </si>
  <si>
    <r>
      <t xml:space="preserve">Total electricity generation sold
</t>
    </r>
    <r>
      <rPr>
        <sz val="10"/>
        <color theme="1"/>
        <rFont val="Roboto"/>
      </rPr>
      <t>Based on the electricity generation mix (own/controlled assets and purchased/sold electricity from third-parties), the total electricity generation sold during the last reporting year was the following:</t>
    </r>
  </si>
  <si>
    <r>
      <rPr>
        <b/>
        <sz val="10"/>
        <color theme="1"/>
        <rFont val="Roboto"/>
      </rPr>
      <t xml:space="preserve">Carbon Intensity
</t>
    </r>
    <r>
      <rPr>
        <sz val="10"/>
        <color theme="1"/>
        <rFont val="Roboto"/>
      </rPr>
      <t>Please indicate your company's average carbon intensity in terms of metric tons of CO2 equivalent per GWh generated (tCO2e/GWh)</t>
    </r>
  </si>
  <si>
    <r>
      <rPr>
        <b/>
        <sz val="10"/>
        <color theme="1"/>
        <rFont val="Roboto"/>
      </rPr>
      <t>Data consistency</t>
    </r>
    <r>
      <rPr>
        <sz val="10"/>
        <color theme="1"/>
        <rFont val="Roboto"/>
      </rPr>
      <t xml:space="preserve">
We report publicly on electricity generated for the last reporting year, but the data differs from our publicly reported figures. Please provide an explanation in the comment box for this difference:</t>
    </r>
  </si>
  <si>
    <t>No, we do not measure or track the generation mix of our company’s electricity generation operations.</t>
  </si>
  <si>
    <t>Generation Source</t>
  </si>
  <si>
    <t>Coal</t>
  </si>
  <si>
    <t>Nuclear</t>
  </si>
  <si>
    <t>Natural gas</t>
  </si>
  <si>
    <t>Oil</t>
  </si>
  <si>
    <t>Total non-renewables</t>
  </si>
  <si>
    <t>Wind</t>
  </si>
  <si>
    <t>Hydro</t>
  </si>
  <si>
    <t>Solar</t>
  </si>
  <si>
    <t>Biomass</t>
  </si>
  <si>
    <t>Geothermal</t>
  </si>
  <si>
    <t>Landfill gas</t>
  </si>
  <si>
    <t>Wave tidal</t>
  </si>
  <si>
    <t>Other RE, please specify:</t>
  </si>
  <si>
    <t>2.7.5</t>
  </si>
  <si>
    <t>Electricity Capacity Mix</t>
  </si>
  <si>
    <t>Does the company publicly report the installed capacity (in MW) for electricity generation (as of end of fiscal year) differentiating between current installed capacity and targeted capacity in 2030 per generation source?. If you don't have any installed capacity for a specific generation source, please indicate “0”. If you use a different year for target capacity, please extrapolate to 2030.</t>
  </si>
  <si>
    <t>Yes, the company publicly reports on the installed capacity mix for electricity generation. Please indicate where this information is available in public reporting or corporate website:</t>
  </si>
  <si>
    <t>Installed capacities based on non-renewable energy generation sources</t>
  </si>
  <si>
    <t>Installed capacities based on renewable energy generation sources</t>
  </si>
  <si>
    <r>
      <rPr>
        <b/>
        <sz val="10"/>
        <rFont val="Roboto"/>
      </rPr>
      <t>Total installed electricity generation capacity</t>
    </r>
    <r>
      <rPr>
        <sz val="10"/>
        <rFont val="Roboto"/>
      </rPr>
      <t xml:space="preserve">
Based on the installed capacity mix, the total installed capacity for electricity generation during the last reporting year was the following:</t>
    </r>
  </si>
  <si>
    <r>
      <t xml:space="preserve">Data consistency
</t>
    </r>
    <r>
      <rPr>
        <sz val="10"/>
        <rFont val="Roboto"/>
      </rPr>
      <t>We report publicly on the installed capacity, but the data differs from our publicly reported figures. Please provide an explanation in the comment box for this difference:</t>
    </r>
  </si>
  <si>
    <t>No, we do not measure or track the capacity mix of our company’s electricity generation operations.</t>
  </si>
  <si>
    <t>Total non-RE installed capacity</t>
  </si>
  <si>
    <t>Total RE installed capacity</t>
  </si>
  <si>
    <t>2.7.6</t>
  </si>
  <si>
    <t>Efficiency of Generation</t>
  </si>
  <si>
    <t>Please indicate the average thermal efficiency of your company's power plants (electric and thermal output to energy input weighted by generation capacity of each plant) and explain the trend. Also, please indicate the average age of each type of plant in your portfolio.</t>
  </si>
  <si>
    <r>
      <t xml:space="preserve">PUBLIC REPORTING
</t>
    </r>
    <r>
      <rPr>
        <sz val="10"/>
        <rFont val="Roboto"/>
      </rPr>
      <t>Our data is publicly available. Please provide supporting evidence or web link.</t>
    </r>
  </si>
  <si>
    <t>We do not measure or track the average thermal efficiency of our company's power plants.</t>
  </si>
  <si>
    <t>Efficiency coal plants (% or BTU/kWh)</t>
  </si>
  <si>
    <t>Efficiency open-/combined-cycle gas plants (% or BTU/kWh)</t>
  </si>
  <si>
    <t>Trend explanation</t>
  </si>
  <si>
    <t>Average age of plants</t>
  </si>
  <si>
    <t>2.7.7</t>
  </si>
  <si>
    <t>Availability Factor of Plants</t>
  </si>
  <si>
    <t>Please indicate the average availability factor of your gas and coal plants (considering average weighted by generation capacity of each plant and also considering forced and planned/scheduled outages) for the most recent financial year. Please give a comment if repowering had a substantial impact on the factor.</t>
  </si>
  <si>
    <t>We report the average availability factor of our gas and coal plants. Please provide supporting evidence:</t>
  </si>
  <si>
    <t>We do not measure or track the average availability factor of our gas and coal plants.</t>
  </si>
  <si>
    <t>Number of units</t>
  </si>
  <si>
    <t>Coal plants</t>
  </si>
  <si>
    <t>Gas plants</t>
  </si>
  <si>
    <t>Reference Pages 
(*Pages referred are pages of combined pdf file)</t>
  </si>
  <si>
    <r>
      <t>Tata Power's "</t>
    </r>
    <r>
      <rPr>
        <b/>
        <sz val="10"/>
        <color rgb="FF333333"/>
        <rFont val="Roboto"/>
      </rPr>
      <t>Corporate Environment Policy and Commitment Framework"</t>
    </r>
    <r>
      <rPr>
        <sz val="10"/>
        <color rgb="FF333333"/>
        <rFont val="Roboto"/>
      </rPr>
      <t xml:space="preserve"> is signed</t>
    </r>
    <r>
      <rPr>
        <b/>
        <sz val="10"/>
        <color rgb="FF333333"/>
        <rFont val="Roboto"/>
      </rPr>
      <t xml:space="preserve"> by Dr. Praveer Sinha (Non - Independent and Executive Director)</t>
    </r>
    <r>
      <rPr>
        <sz val="10"/>
        <color rgb="FF333333"/>
        <rFont val="Roboto"/>
      </rPr>
      <t xml:space="preserve"> on the</t>
    </r>
    <r>
      <rPr>
        <b/>
        <sz val="10"/>
        <color rgb="FF333333"/>
        <rFont val="Roboto"/>
      </rPr>
      <t xml:space="preserve"> board of Tata Power</t>
    </r>
    <r>
      <rPr>
        <sz val="10"/>
        <color rgb="FF333333"/>
        <rFont val="Roboto"/>
      </rPr>
      <t xml:space="preserve">. </t>
    </r>
  </si>
  <si>
    <r>
      <rPr>
        <b/>
        <sz val="10"/>
        <color rgb="FF333333"/>
        <rFont val="Roboto"/>
      </rPr>
      <t>Dr. Praveer Sinha</t>
    </r>
    <r>
      <rPr>
        <sz val="10"/>
        <color rgb="FF333333"/>
        <rFont val="Roboto"/>
      </rPr>
      <t xml:space="preserve"> is also </t>
    </r>
    <r>
      <rPr>
        <b/>
        <sz val="10"/>
        <color rgb="FF333333"/>
        <rFont val="Roboto"/>
      </rPr>
      <t xml:space="preserve">CEO &amp; Managing Director for Tata Power. </t>
    </r>
  </si>
  <si>
    <r>
      <t xml:space="preserve">He also is a </t>
    </r>
    <r>
      <rPr>
        <b/>
        <sz val="10"/>
        <color rgb="FF333333"/>
        <rFont val="Roboto"/>
      </rPr>
      <t>member</t>
    </r>
    <r>
      <rPr>
        <sz val="10"/>
        <color rgb="FF333333"/>
        <rFont val="Roboto"/>
      </rPr>
      <t xml:space="preserve"> of </t>
    </r>
    <r>
      <rPr>
        <b/>
        <sz val="10"/>
        <color rgb="FF333333"/>
        <rFont val="Roboto"/>
      </rPr>
      <t>"Corporate Social Responsibility and Sustainability Committee"</t>
    </r>
    <r>
      <rPr>
        <sz val="10"/>
        <color rgb="FF333333"/>
        <rFont val="Roboto"/>
      </rPr>
      <t xml:space="preserve"> and "</t>
    </r>
    <r>
      <rPr>
        <b/>
        <sz val="10"/>
        <color rgb="FF333333"/>
        <rFont val="Roboto"/>
      </rPr>
      <t xml:space="preserve">Stakeholders Relationship Committee" </t>
    </r>
  </si>
  <si>
    <r>
      <t xml:space="preserve">Tata Power's </t>
    </r>
    <r>
      <rPr>
        <b/>
        <sz val="10"/>
        <color rgb="FF333333"/>
        <rFont val="Roboto"/>
      </rPr>
      <t>"Corporate Environment Policy and Commitment Framework"</t>
    </r>
    <r>
      <rPr>
        <sz val="10"/>
        <color rgb="FF333333"/>
        <rFont val="Roboto"/>
      </rPr>
      <t xml:space="preserve"> has explicity outlined </t>
    </r>
    <r>
      <rPr>
        <b/>
        <sz val="10"/>
        <color rgb="FF333333"/>
        <rFont val="Roboto"/>
      </rPr>
      <t>"Roles and Responsbilities"</t>
    </r>
  </si>
  <si>
    <r>
      <t xml:space="preserve">Tata Power has </t>
    </r>
    <r>
      <rPr>
        <b/>
        <sz val="10"/>
        <color rgb="FF333333"/>
        <rFont val="Roboto"/>
      </rPr>
      <t>detailed process outlined</t>
    </r>
    <r>
      <rPr>
        <sz val="10"/>
        <color rgb="FF333333"/>
        <rFont val="Roboto"/>
      </rPr>
      <t xml:space="preserve"> for ensuring </t>
    </r>
    <r>
      <rPr>
        <b/>
        <sz val="10"/>
        <color rgb="FF333333"/>
        <rFont val="Roboto"/>
      </rPr>
      <t>compliance with all applicable environmental laws and regulations</t>
    </r>
  </si>
  <si>
    <r>
      <t>Tata Power is committed to</t>
    </r>
    <r>
      <rPr>
        <b/>
        <sz val="10"/>
        <color rgb="FF333333"/>
        <rFont val="Roboto"/>
      </rPr>
      <t xml:space="preserve"> Continuous improvement and Environmental Excellence</t>
    </r>
    <r>
      <rPr>
        <sz val="10"/>
        <color rgb="FF333333"/>
        <rFont val="Roboto"/>
      </rPr>
      <t xml:space="preserve"> and </t>
    </r>
    <r>
      <rPr>
        <b/>
        <sz val="10"/>
        <color rgb="FF333333"/>
        <rFont val="Roboto"/>
      </rPr>
      <t>inherits principles of TBEM</t>
    </r>
    <r>
      <rPr>
        <sz val="10"/>
        <color rgb="FF333333"/>
        <rFont val="Roboto"/>
      </rPr>
      <t xml:space="preserve"> (Tata Business Excellence Model) for </t>
    </r>
    <r>
      <rPr>
        <b/>
        <sz val="10"/>
        <color rgb="FF333333"/>
        <rFont val="Roboto"/>
      </rPr>
      <t>achieving desired improvements</t>
    </r>
  </si>
  <si>
    <r>
      <t>Tata Power has</t>
    </r>
    <r>
      <rPr>
        <b/>
        <sz val="10"/>
        <color rgb="FF333333"/>
        <rFont val="Roboto"/>
      </rPr>
      <t xml:space="preserve"> identified internal &amp; external stakeholders (employees, opinion makers, media, community, District administration, &amp; respective state govts, etc)</t>
    </r>
    <r>
      <rPr>
        <sz val="10"/>
        <color rgb="FF333333"/>
        <rFont val="Roboto"/>
      </rPr>
      <t xml:space="preserve"> and </t>
    </r>
    <r>
      <rPr>
        <b/>
        <sz val="10"/>
        <color rgb="FF333333"/>
        <rFont val="Roboto"/>
      </rPr>
      <t>engages</t>
    </r>
    <r>
      <rPr>
        <sz val="10"/>
        <color rgb="FF333333"/>
        <rFont val="Roboto"/>
      </rPr>
      <t xml:space="preserve"> with them to </t>
    </r>
    <r>
      <rPr>
        <b/>
        <sz val="10"/>
        <color rgb="FF333333"/>
        <rFont val="Roboto"/>
      </rPr>
      <t>increase wareness of environmental management policy and environmental impacts</t>
    </r>
  </si>
  <si>
    <r>
      <t xml:space="preserve">Tata Power carried out </t>
    </r>
    <r>
      <rPr>
        <b/>
        <sz val="10"/>
        <color rgb="FF333333"/>
        <rFont val="Roboto"/>
      </rPr>
      <t>capacity building for employees and allied groups (Township / school / community / office, etc.</t>
    </r>
    <r>
      <rPr>
        <sz val="10"/>
        <color rgb="FF333333"/>
        <rFont val="Roboto"/>
      </rPr>
      <t xml:space="preserve">) on Environment related </t>
    </r>
    <r>
      <rPr>
        <b/>
        <sz val="10"/>
        <color rgb="FF333333"/>
        <rFont val="Roboto"/>
      </rPr>
      <t>awareness</t>
    </r>
    <r>
      <rPr>
        <sz val="10"/>
        <color rgb="FF333333"/>
        <rFont val="Roboto"/>
      </rPr>
      <t xml:space="preserve"> and </t>
    </r>
    <r>
      <rPr>
        <b/>
        <sz val="10"/>
        <color rgb="FF333333"/>
        <rFont val="Roboto"/>
      </rPr>
      <t>impact of their activities</t>
    </r>
    <r>
      <rPr>
        <sz val="10"/>
        <color rgb="FF333333"/>
        <rFont val="Roboto"/>
      </rPr>
      <t xml:space="preserve"> on the environment</t>
    </r>
  </si>
  <si>
    <r>
      <t xml:space="preserve">Tata Power's "Corporate Environment Policy and Commitment Framework" is </t>
    </r>
    <r>
      <rPr>
        <b/>
        <sz val="10"/>
        <color rgb="FF333333"/>
        <rFont val="Roboto"/>
      </rPr>
      <t>applicable to all three business Clusters - Conventional Generation (Thermal, Hydro, Waste Heat Recovery), Renewables (Solar, Wind &amp; Hybrid with Energy Storage, EV Charging, Solar Rooftop and Renewable Microgrids) and T&amp;D (Transmission, Distribution and Energy as a service)</t>
    </r>
  </si>
  <si>
    <r>
      <t>Tata Power provides</t>
    </r>
    <r>
      <rPr>
        <b/>
        <sz val="10"/>
        <color rgb="FF333333"/>
        <rFont val="Roboto"/>
      </rPr>
      <t xml:space="preserve"> "Energy" as service</t>
    </r>
    <r>
      <rPr>
        <sz val="10"/>
        <color rgb="FF333333"/>
        <rFont val="Roboto"/>
      </rPr>
      <t xml:space="preserve"> which i</t>
    </r>
    <r>
      <rPr>
        <b/>
        <sz val="10"/>
        <color rgb="FF333333"/>
        <rFont val="Roboto"/>
      </rPr>
      <t>ncldes Generation, Transmission and Distribution of the same in an Environmentally Conscious manner</t>
    </r>
  </si>
  <si>
    <r>
      <t>Tata Power commits to</t>
    </r>
    <r>
      <rPr>
        <b/>
        <sz val="10"/>
        <color rgb="FF333333"/>
        <rFont val="Roboto"/>
      </rPr>
      <t xml:space="preserve"> minimizing T &amp; D losses from the distribution process through efficient logistics system operation.</t>
    </r>
  </si>
  <si>
    <r>
      <t xml:space="preserve">Tata power is commited to </t>
    </r>
    <r>
      <rPr>
        <b/>
        <sz val="10"/>
        <color rgb="FF333333"/>
        <rFont val="Roboto"/>
      </rPr>
      <t>conserve natural resources by improving operational efficiency, reducing wastage(s), preventing pollution, and rational and sustainable use natural resources.</t>
    </r>
  </si>
  <si>
    <r>
      <t xml:space="preserve">Tata Power is commited to </t>
    </r>
    <r>
      <rPr>
        <b/>
        <sz val="10"/>
        <color rgb="FF333333"/>
        <rFont val="Roboto"/>
      </rPr>
      <t>considering environmental factors while selecting supply chain partners (Suppliers, Service Providers and Contractors)</t>
    </r>
  </si>
  <si>
    <r>
      <t xml:space="preserve">Tata Power shall </t>
    </r>
    <r>
      <rPr>
        <b/>
        <sz val="10"/>
        <color rgb="FF333333"/>
        <rFont val="Roboto"/>
      </rPr>
      <t>proactively assess risks and opportunities</t>
    </r>
    <r>
      <rPr>
        <sz val="10"/>
        <color rgb="FF333333"/>
        <rFont val="Roboto"/>
      </rPr>
      <t xml:space="preserve"> and t</t>
    </r>
    <r>
      <rPr>
        <b/>
        <sz val="10"/>
        <color rgb="FF333333"/>
        <rFont val="Roboto"/>
      </rPr>
      <t>ake business decisions to enable sustained environmental performance across all its operations including JVs and Subsidiaries.</t>
    </r>
  </si>
  <si>
    <r>
      <t xml:space="preserve">Tata Power shall consider </t>
    </r>
    <r>
      <rPr>
        <b/>
        <sz val="10"/>
        <color rgb="FF333333"/>
        <rFont val="Roboto"/>
      </rPr>
      <t>environmental factors in capital investments</t>
    </r>
    <r>
      <rPr>
        <sz val="10"/>
        <color rgb="FF333333"/>
        <rFont val="Roboto"/>
      </rPr>
      <t xml:space="preserve"> such as </t>
    </r>
    <r>
      <rPr>
        <b/>
        <sz val="10"/>
        <color rgb="FF333333"/>
        <rFont val="Roboto"/>
      </rPr>
      <t>mergers and acquisitions.</t>
    </r>
  </si>
  <si>
    <r>
      <t>Integrate the c</t>
    </r>
    <r>
      <rPr>
        <b/>
        <sz val="10"/>
        <color rgb="FF333333"/>
        <rFont val="Roboto"/>
      </rPr>
      <t>onservation, protection and promotion of biodiversity</t>
    </r>
    <r>
      <rPr>
        <sz val="10"/>
        <color rgb="FF333333"/>
        <rFont val="Roboto"/>
      </rPr>
      <t xml:space="preserve"> with the principle of </t>
    </r>
    <r>
      <rPr>
        <b/>
        <sz val="10"/>
        <color rgb="FF333333"/>
        <rFont val="Roboto"/>
      </rPr>
      <t>achieving "No net loss of biodiversity”.</t>
    </r>
  </si>
  <si>
    <t>~99 %</t>
  </si>
  <si>
    <r>
      <t xml:space="preserve">Integrated Report FY 24 --&gt; BRSR Section --&gt; Section C --&gt; Principle 6 --&gt; Essential Indicator 12 
</t>
    </r>
    <r>
      <rPr>
        <b/>
        <sz val="10"/>
        <color rgb="FF333333"/>
        <rFont val="Roboto"/>
      </rPr>
      <t>"Any fines / penalties / action taken by regulatory agencies such as pollution control
boards or by courts"</t>
    </r>
    <r>
      <rPr>
        <sz val="10"/>
        <color rgb="FF333333"/>
        <rFont val="Roboto"/>
      </rPr>
      <t xml:space="preserve"> - No, the Company is 100% compliant with the applicable environmental law/ regulations/ guidelines in India.
Please refer the table below for detailed representation</t>
    </r>
  </si>
  <si>
    <t>Number of violations of legal obligations/regulations</t>
  </si>
  <si>
    <t>Amount of fines/penalties related to the above.
Currency : INR</t>
  </si>
  <si>
    <t>Environmental liability accrued at year end.
Currency : INR</t>
  </si>
  <si>
    <r>
      <t>Tata Power through its</t>
    </r>
    <r>
      <rPr>
        <b/>
        <sz val="10"/>
        <color rgb="FF333333"/>
        <rFont val="Roboto"/>
      </rPr>
      <t xml:space="preserve"> distribution businesses </t>
    </r>
    <r>
      <rPr>
        <sz val="10"/>
        <color rgb="FF333333"/>
        <rFont val="Roboto"/>
      </rPr>
      <t xml:space="preserve">namely </t>
    </r>
    <r>
      <rPr>
        <b/>
        <sz val="10"/>
        <color rgb="FF333333"/>
        <rFont val="Roboto"/>
      </rPr>
      <t>Mumbai Distribution and TPDDL (Tata Power Delhi Distribution Limited)</t>
    </r>
    <r>
      <rPr>
        <sz val="10"/>
        <color rgb="FF333333"/>
        <rFont val="Roboto"/>
      </rPr>
      <t xml:space="preserve"> carries out </t>
    </r>
    <r>
      <rPr>
        <b/>
        <sz val="10"/>
        <color rgb="FF333333"/>
        <rFont val="Roboto"/>
      </rPr>
      <t xml:space="preserve">"Energy Audits" </t>
    </r>
    <r>
      <rPr>
        <sz val="10"/>
        <color rgb="FF333333"/>
        <rFont val="Roboto"/>
      </rPr>
      <t>for</t>
    </r>
    <r>
      <rPr>
        <b/>
        <sz val="10"/>
        <color rgb="FF333333"/>
        <rFont val="Roboto"/>
      </rPr>
      <t xml:space="preserve"> industrial and commercial consumers</t>
    </r>
    <r>
      <rPr>
        <sz val="10"/>
        <color rgb="FF333333"/>
        <rFont val="Roboto"/>
      </rPr>
      <t xml:space="preserve"> through </t>
    </r>
    <r>
      <rPr>
        <b/>
        <sz val="10"/>
        <color rgb="FF333333"/>
        <rFont val="Roboto"/>
      </rPr>
      <t>energy auditors accredited by Bureau of Energy Efficiency (BEE</t>
    </r>
    <r>
      <rPr>
        <sz val="10"/>
        <color rgb="FF333333"/>
        <rFont val="Roboto"/>
      </rPr>
      <t xml:space="preserve">) helping them to get </t>
    </r>
    <r>
      <rPr>
        <b/>
        <sz val="10"/>
        <color rgb="FF333333"/>
        <rFont val="Roboto"/>
      </rPr>
      <t>precise and actionable recommendations for energy saving.</t>
    </r>
  </si>
  <si>
    <r>
      <t>Tata Power through</t>
    </r>
    <r>
      <rPr>
        <b/>
        <sz val="10"/>
        <color rgb="FF333333"/>
        <rFont val="Roboto"/>
      </rPr>
      <t xml:space="preserve"> "Mumbai Distribution" </t>
    </r>
    <r>
      <rPr>
        <sz val="10"/>
        <color rgb="FF333333"/>
        <rFont val="Roboto"/>
      </rPr>
      <t xml:space="preserve">actively collaborates with customers for </t>
    </r>
    <r>
      <rPr>
        <b/>
        <sz val="10"/>
        <color rgb="FF333333"/>
        <rFont val="Roboto"/>
      </rPr>
      <t>efficient electricity use through the DSM projec</t>
    </r>
    <r>
      <rPr>
        <sz val="10"/>
        <color rgb="FF333333"/>
        <rFont val="Roboto"/>
      </rPr>
      <t xml:space="preserve">t. The </t>
    </r>
    <r>
      <rPr>
        <b/>
        <sz val="10"/>
        <color rgb="FF333333"/>
        <rFont val="Roboto"/>
      </rPr>
      <t>‘Tata Power Demand Response Programme’ engages consumers equipped with smart meters to voluntarily manage their electricity usage.</t>
    </r>
    <r>
      <rPr>
        <sz val="10"/>
        <color rgb="FF333333"/>
        <rFont val="Roboto"/>
      </rPr>
      <t xml:space="preserve"> This initiative has successfully achieved significant energy savings, totalling a</t>
    </r>
    <r>
      <rPr>
        <b/>
        <sz val="10"/>
        <color rgb="FF333333"/>
        <rFont val="Roboto"/>
      </rPr>
      <t>pproximately 90 MW across nine demand response events.</t>
    </r>
    <r>
      <rPr>
        <sz val="10"/>
        <color rgb="FF333333"/>
        <rFont val="Roboto"/>
      </rPr>
      <t xml:space="preserve">
</t>
    </r>
    <r>
      <rPr>
        <b/>
        <sz val="10"/>
        <color rgb="FF333333"/>
        <rFont val="Roboto"/>
      </rPr>
      <t>4860 MWh energy saved through DSM till FY24</t>
    </r>
    <r>
      <rPr>
        <sz val="10"/>
        <color rgb="FF333333"/>
        <rFont val="Roboto"/>
      </rPr>
      <t xml:space="preserve">
</t>
    </r>
    <r>
      <rPr>
        <b/>
        <sz val="10"/>
        <color rgb="FF333333"/>
        <rFont val="Roboto"/>
      </rPr>
      <t>63 tonnes CO2 emissions reduced</t>
    </r>
  </si>
  <si>
    <r>
      <t>Tata Power has</t>
    </r>
    <r>
      <rPr>
        <b/>
        <sz val="10"/>
        <color theme="1"/>
        <rFont val="Roboto"/>
      </rPr>
      <t xml:space="preserve"> increased the proportion</t>
    </r>
    <r>
      <rPr>
        <sz val="10"/>
        <color theme="1"/>
        <rFont val="Roboto"/>
      </rPr>
      <t xml:space="preserve"> of </t>
    </r>
    <r>
      <rPr>
        <b/>
        <sz val="10"/>
        <color theme="1"/>
        <rFont val="Roboto"/>
      </rPr>
      <t>"Clean and Green Energy"</t>
    </r>
    <r>
      <rPr>
        <sz val="10"/>
        <color theme="1"/>
        <rFont val="Roboto"/>
      </rPr>
      <t xml:space="preserve"> in its portfolio from </t>
    </r>
    <r>
      <rPr>
        <b/>
        <sz val="10"/>
        <color theme="1"/>
        <rFont val="Roboto"/>
      </rPr>
      <t>16% in 2015</t>
    </r>
    <r>
      <rPr>
        <sz val="10"/>
        <color theme="1"/>
        <rFont val="Roboto"/>
      </rPr>
      <t xml:space="preserve"> to </t>
    </r>
    <r>
      <rPr>
        <b/>
        <sz val="10"/>
        <color theme="1"/>
        <rFont val="Roboto"/>
      </rPr>
      <t>40% in 2024</t>
    </r>
    <r>
      <rPr>
        <sz val="10"/>
        <color theme="1"/>
        <rFont val="Roboto"/>
      </rPr>
      <t xml:space="preserve"> with a</t>
    </r>
    <r>
      <rPr>
        <b/>
        <sz val="10"/>
        <color theme="1"/>
        <rFont val="Roboto"/>
      </rPr>
      <t xml:space="preserve"> target to reach 70% in 2030</t>
    </r>
    <r>
      <rPr>
        <sz val="10"/>
        <color theme="1"/>
        <rFont val="Roboto"/>
      </rPr>
      <t xml:space="preserve"> and </t>
    </r>
    <r>
      <rPr>
        <b/>
        <sz val="10"/>
        <color theme="1"/>
        <rFont val="Roboto"/>
      </rPr>
      <t>100% in 2045.</t>
    </r>
    <r>
      <rPr>
        <sz val="10"/>
        <color theme="1"/>
        <rFont val="Roboto"/>
      </rPr>
      <t xml:space="preserve">
Tata Power is "</t>
    </r>
    <r>
      <rPr>
        <b/>
        <sz val="10"/>
        <color theme="1"/>
        <rFont val="Roboto"/>
      </rPr>
      <t>Enabling customer for transition to sustainable energy options" through Round-the-clock Renwable Power, Solar Rooftop and EV Charging Solutions</t>
    </r>
    <r>
      <rPr>
        <sz val="10"/>
        <color theme="1"/>
        <rFont val="Roboto"/>
      </rPr>
      <t xml:space="preserve">.
Tata Power through its </t>
    </r>
    <r>
      <rPr>
        <b/>
        <sz val="10"/>
        <color theme="1"/>
        <rFont val="Roboto"/>
      </rPr>
      <t>"Mumbai Distribution</t>
    </r>
    <r>
      <rPr>
        <sz val="10"/>
        <color theme="1"/>
        <rFont val="Roboto"/>
      </rPr>
      <t xml:space="preserve">" Business </t>
    </r>
    <r>
      <rPr>
        <b/>
        <sz val="10"/>
        <color theme="1"/>
        <rFont val="Roboto"/>
      </rPr>
      <t>enables</t>
    </r>
    <r>
      <rPr>
        <sz val="10"/>
        <color theme="1"/>
        <rFont val="Roboto"/>
      </rPr>
      <t xml:space="preserve"> its </t>
    </r>
    <r>
      <rPr>
        <b/>
        <sz val="10"/>
        <color theme="1"/>
        <rFont val="Roboto"/>
      </rPr>
      <t>consumers</t>
    </r>
    <r>
      <rPr>
        <sz val="10"/>
        <color theme="1"/>
        <rFont val="Roboto"/>
      </rPr>
      <t xml:space="preserve"> to get </t>
    </r>
    <r>
      <rPr>
        <b/>
        <sz val="10"/>
        <color theme="1"/>
        <rFont val="Roboto"/>
      </rPr>
      <t>greeen power supply through "Green Tarrif" for 36,000 consumers.</t>
    </r>
  </si>
  <si>
    <r>
      <rPr>
        <b/>
        <sz val="10"/>
        <color theme="1"/>
        <rFont val="Roboto"/>
      </rPr>
      <t xml:space="preserve">CLUB ENERJI - </t>
    </r>
    <r>
      <rPr>
        <sz val="10"/>
        <color theme="1"/>
        <rFont val="Roboto"/>
      </rPr>
      <t xml:space="preserve">Club Enerji is our initiative to </t>
    </r>
    <r>
      <rPr>
        <b/>
        <sz val="10"/>
        <color theme="1"/>
        <rFont val="Roboto"/>
      </rPr>
      <t>educate and take action
against the energy crisis and environmental preservation, in collaboration with neighbouring schools</t>
    </r>
    <r>
      <rPr>
        <sz val="10"/>
        <color theme="1"/>
        <rFont val="Roboto"/>
      </rPr>
      <t>. In Tata Power Renewables areas, we have launched STEM education and wall-art projects under Urja to enhance experiential and lab-based learning.
An annual Urja mela in Delhi concludes model-makinga and quiz contests involving over 1,000 schools in our communities. We also celebrated the National Energy conservation week from the 7th to 14th December with regional Urja melas followed by the National Urja Mela in Delhi.</t>
    </r>
  </si>
  <si>
    <t>Notes</t>
  </si>
  <si>
    <t>Integrated Report FY24 (Page 270)</t>
  </si>
  <si>
    <r>
      <t xml:space="preserve">Tata Power provides </t>
    </r>
    <r>
      <rPr>
        <b/>
        <sz val="10"/>
        <color rgb="FF333333"/>
        <rFont val="Roboto"/>
      </rPr>
      <t>data for Total Energy Consumption</t>
    </r>
    <r>
      <rPr>
        <sz val="10"/>
        <color rgb="FF333333"/>
        <rFont val="Roboto"/>
      </rPr>
      <t xml:space="preserve"> in its </t>
    </r>
    <r>
      <rPr>
        <b/>
        <sz val="10"/>
        <color rgb="FF333333"/>
        <rFont val="Roboto"/>
      </rPr>
      <t>"Integrated Report"</t>
    </r>
    <r>
      <rPr>
        <sz val="10"/>
        <color rgb="FF333333"/>
        <rFont val="Roboto"/>
      </rPr>
      <t xml:space="preserve"> and</t>
    </r>
    <r>
      <rPr>
        <b/>
        <sz val="10"/>
        <color rgb="FF333333"/>
        <rFont val="Roboto"/>
      </rPr>
      <t xml:space="preserve"> "CDP - Climate Change" </t>
    </r>
    <r>
      <rPr>
        <sz val="10"/>
        <color rgb="FF333333"/>
        <rFont val="Roboto"/>
      </rPr>
      <t xml:space="preserve">for every Financial Year (Apr-Mar) as is the convention in India.
</t>
    </r>
    <r>
      <rPr>
        <b/>
        <sz val="10"/>
        <color rgb="FF333333"/>
        <rFont val="Roboto"/>
      </rPr>
      <t>Please refer the table given below for detailed data representation</t>
    </r>
  </si>
  <si>
    <r>
      <t xml:space="preserve">Data for Total Energy Consumption in </t>
    </r>
    <r>
      <rPr>
        <b/>
        <sz val="10"/>
        <color theme="1"/>
        <rFont val="Roboto"/>
      </rPr>
      <t>"Integrated Report"</t>
    </r>
    <r>
      <rPr>
        <sz val="10"/>
        <color theme="1"/>
        <rFont val="Roboto"/>
      </rPr>
      <t xml:space="preserve"> is reported in </t>
    </r>
    <r>
      <rPr>
        <b/>
        <sz val="10"/>
        <color theme="1"/>
        <rFont val="Roboto"/>
      </rPr>
      <t>"GJ - Giga Joules"</t>
    </r>
    <r>
      <rPr>
        <sz val="10"/>
        <color theme="1"/>
        <rFont val="Roboto"/>
      </rPr>
      <t xml:space="preserve">, whereas data in </t>
    </r>
    <r>
      <rPr>
        <b/>
        <sz val="10"/>
        <color theme="1"/>
        <rFont val="Roboto"/>
      </rPr>
      <t>"CDP - Climate Change"</t>
    </r>
    <r>
      <rPr>
        <sz val="10"/>
        <color theme="1"/>
        <rFont val="Roboto"/>
      </rPr>
      <t xml:space="preserve"> is reported in</t>
    </r>
    <r>
      <rPr>
        <b/>
        <sz val="10"/>
        <color theme="1"/>
        <rFont val="Roboto"/>
      </rPr>
      <t xml:space="preserve"> "MWh" </t>
    </r>
  </si>
  <si>
    <r>
      <rPr>
        <sz val="10"/>
        <color rgb="FF333333"/>
        <rFont val="Roboto"/>
      </rPr>
      <t>Tata Power provides</t>
    </r>
    <r>
      <rPr>
        <b/>
        <sz val="10"/>
        <color rgb="FF333333"/>
        <rFont val="Roboto"/>
      </rPr>
      <t xml:space="preserve"> data for Total Energy Consumption </t>
    </r>
    <r>
      <rPr>
        <sz val="10"/>
        <color rgb="FF333333"/>
        <rFont val="Roboto"/>
      </rPr>
      <t>in its</t>
    </r>
    <r>
      <rPr>
        <b/>
        <sz val="10"/>
        <color rgb="FF333333"/>
        <rFont val="Roboto"/>
      </rPr>
      <t xml:space="preserve"> "Integrated Report" </t>
    </r>
    <r>
      <rPr>
        <sz val="10"/>
        <color rgb="FF333333"/>
        <rFont val="Roboto"/>
      </rPr>
      <t>and</t>
    </r>
    <r>
      <rPr>
        <b/>
        <sz val="10"/>
        <color rgb="FF333333"/>
        <rFont val="Roboto"/>
      </rPr>
      <t xml:space="preserve"> "CDP - Climate Change" </t>
    </r>
    <r>
      <rPr>
        <sz val="10"/>
        <color rgb="FF333333"/>
        <rFont val="Roboto"/>
      </rPr>
      <t>for every Financial Year</t>
    </r>
    <r>
      <rPr>
        <b/>
        <sz val="10"/>
        <color rgb="FF333333"/>
        <rFont val="Roboto"/>
      </rPr>
      <t xml:space="preserve"> </t>
    </r>
    <r>
      <rPr>
        <sz val="10"/>
        <color rgb="FF333333"/>
        <rFont val="Roboto"/>
      </rPr>
      <t xml:space="preserve">(Apr-Mar) as is the convention in India.
</t>
    </r>
    <r>
      <rPr>
        <b/>
        <sz val="10"/>
        <color rgb="FF333333"/>
        <rFont val="Roboto"/>
      </rPr>
      <t xml:space="preserve">
Please refer the table given below for detailed data representation</t>
    </r>
  </si>
  <si>
    <t>128
170</t>
  </si>
  <si>
    <r>
      <t xml:space="preserve">We have used innovation and R&amp;D to </t>
    </r>
    <r>
      <rPr>
        <b/>
        <sz val="10"/>
        <color theme="1"/>
        <rFont val="Roboto"/>
      </rPr>
      <t>minimize waste by utilizing Bottom Ash waste in "Plasto Silt Blocks"  for construction of a basic training room, dwarf wall and a protection wall.</t>
    </r>
    <r>
      <rPr>
        <sz val="10"/>
        <color theme="1"/>
        <rFont val="Roboto"/>
      </rPr>
      <t xml:space="preserve">
We have </t>
    </r>
    <r>
      <rPr>
        <b/>
        <sz val="10"/>
        <color theme="1"/>
        <rFont val="Roboto"/>
      </rPr>
      <t>developed tetra pods and electric poles using bottom ash waste</t>
    </r>
  </si>
  <si>
    <r>
      <rPr>
        <b/>
        <sz val="10"/>
        <color theme="1"/>
        <rFont val="Roboto"/>
      </rPr>
      <t>Training or capacity building is carried out across the organization</t>
    </r>
    <r>
      <rPr>
        <sz val="10"/>
        <color theme="1"/>
        <rFont val="Roboto"/>
      </rPr>
      <t xml:space="preserve"> as per the Corporate Environment Policy.</t>
    </r>
  </si>
  <si>
    <t>Please provide a breakdown of your company's total solid waste recycled/reused and disposed, disaggregated by the type of disposal method, for the part of your company's operations for which you have a reliable and auditable data acquisition and aggregation system. If you don’t use a specific waste disposal method, please indicate “0”. If you only have the breakdown of your waste disposed for some methods, please report these values in the respective rows and leave the other rows blank.
For each row in the table, it is mandatory that the values provided are in the same unit. Please also ensure that you have correctly filled in the "Company Information" section at the beginning of the questionnaire and that the coverage in the table below is related to the denominator relevant for your company as indicated in that section.</t>
  </si>
  <si>
    <r>
      <t xml:space="preserve">If you have the </t>
    </r>
    <r>
      <rPr>
        <b/>
        <sz val="10"/>
        <color rgb="FF333333"/>
        <rFont val="Roboto"/>
      </rPr>
      <t>EP - Hazardous Waste, EP – Ash &amp; Gypsum Waste and/or EP - Mineral Waste</t>
    </r>
    <r>
      <rPr>
        <sz val="10"/>
        <color rgb="FF333333"/>
        <rFont val="Roboto"/>
      </rPr>
      <t xml:space="preserve"> questions in your industry questionnaire, please report information pertaining to these types of waste in those separate questions. If you do not have those questions in your industry questionnaire, please include all types of data here (e.g., including hazardous waste).</t>
    </r>
  </si>
  <si>
    <r>
      <rPr>
        <b/>
        <sz val="10"/>
        <color rgb="FF333333"/>
        <rFont val="Roboto"/>
      </rPr>
      <t xml:space="preserve">PUBLIC REPORTING
</t>
    </r>
    <r>
      <rPr>
        <sz val="10"/>
        <color rgb="FF333333"/>
        <rFont val="Roboto"/>
      </rPr>
      <t>Our data on total waste disposed and/or waste generated and recycled/reused (for at least the most recent financial year reported) is publicly available. Please provide supporting evidence or web link.</t>
    </r>
  </si>
  <si>
    <r>
      <rPr>
        <b/>
        <sz val="10"/>
        <color rgb="FF333333"/>
        <rFont val="Roboto"/>
      </rPr>
      <t xml:space="preserve">THIRD-PARTY VERIFICATION
</t>
    </r>
    <r>
      <rPr>
        <sz val="10"/>
        <color rgb="FF333333"/>
        <rFont val="Roboto"/>
      </rPr>
      <t>Our data has been third-party verified in the most recent financial year reported. Please provide supporting evidence.</t>
    </r>
  </si>
  <si>
    <r>
      <rPr>
        <b/>
        <sz val="10"/>
        <color theme="1"/>
        <rFont val="Roboto"/>
      </rPr>
      <t>DATA CONSISTENCY</t>
    </r>
    <r>
      <rPr>
        <sz val="10"/>
        <color theme="1"/>
        <rFont val="Roboto"/>
      </rPr>
      <t xml:space="preserve">
We report publicly on this information, but the data in the table above differs from our publicly reported figures. Please provide an explanation in the comment box for this difference:</t>
    </r>
  </si>
  <si>
    <t>We do not track solid waste disposed.</t>
  </si>
  <si>
    <r>
      <t xml:space="preserve">Tata Power has </t>
    </r>
    <r>
      <rPr>
        <b/>
        <sz val="10"/>
        <color theme="1"/>
        <rFont val="Roboto"/>
      </rPr>
      <t>robust waste management practices</t>
    </r>
    <r>
      <rPr>
        <sz val="10"/>
        <color theme="1"/>
        <rFont val="Roboto"/>
      </rPr>
      <t xml:space="preserve"> and </t>
    </r>
    <r>
      <rPr>
        <b/>
        <sz val="10"/>
        <color theme="1"/>
        <rFont val="Roboto"/>
      </rPr>
      <t>aims to be Zero Waste to Landfill by 2030</t>
    </r>
    <r>
      <rPr>
        <sz val="10"/>
        <color theme="1"/>
        <rFont val="Roboto"/>
      </rPr>
      <t xml:space="preserve">. Tata Power believes in </t>
    </r>
    <r>
      <rPr>
        <b/>
        <sz val="10"/>
        <color theme="1"/>
        <rFont val="Roboto"/>
      </rPr>
      <t>going beyond compliance</t>
    </r>
    <r>
      <rPr>
        <sz val="10"/>
        <color theme="1"/>
        <rFont val="Roboto"/>
      </rPr>
      <t xml:space="preserve"> and has taken numerous s</t>
    </r>
    <r>
      <rPr>
        <b/>
        <sz val="10"/>
        <color theme="1"/>
        <rFont val="Roboto"/>
      </rPr>
      <t>teps to improve waste management practices across its operations</t>
    </r>
    <r>
      <rPr>
        <sz val="10"/>
        <color theme="1"/>
        <rFont val="Roboto"/>
      </rPr>
      <t xml:space="preserve">. All businesses are optimized to </t>
    </r>
    <r>
      <rPr>
        <b/>
        <sz val="10"/>
        <color theme="1"/>
        <rFont val="Roboto"/>
      </rPr>
      <t>minimize waste generation through evaluation of various options of resources, technologies and processes</t>
    </r>
    <r>
      <rPr>
        <sz val="10"/>
        <color theme="1"/>
        <rFont val="Roboto"/>
      </rPr>
      <t>. These processes are also</t>
    </r>
    <r>
      <rPr>
        <b/>
        <sz val="10"/>
        <color theme="1"/>
        <rFont val="Roboto"/>
      </rPr>
      <t xml:space="preserve"> continuously reviewed and improvement initiatives </t>
    </r>
    <r>
      <rPr>
        <sz val="10"/>
        <color theme="1"/>
        <rFont val="Roboto"/>
      </rPr>
      <t xml:space="preserve">are suitably </t>
    </r>
    <r>
      <rPr>
        <b/>
        <sz val="10"/>
        <color theme="1"/>
        <rFont val="Roboto"/>
      </rPr>
      <t>undertaken and monitored</t>
    </r>
    <r>
      <rPr>
        <sz val="10"/>
        <color theme="1"/>
        <rFont val="Roboto"/>
      </rPr>
      <t xml:space="preserve"> for effectiveness. </t>
    </r>
  </si>
  <si>
    <t>Please refer the table given below for detailed data representation</t>
  </si>
  <si>
    <t>Total waste recycled/reused</t>
  </si>
  <si>
    <t>Total waste disposed</t>
  </si>
  <si>
    <t>Waste landfilled</t>
  </si>
  <si>
    <t>Waste incinerated with energy recovery</t>
  </si>
  <si>
    <t>Waste incinerated without energy recovery</t>
  </si>
  <si>
    <t>Waste with unknown disposal method</t>
  </si>
  <si>
    <t>%</t>
  </si>
  <si>
    <t>Integrated Report</t>
  </si>
  <si>
    <t>Waste otherwise disposed, please specify:
1. Bricks/Blocks/Tiles industries
2. Cement Industries
3. Roads, Fly over /Rail Embankment
4. Mine filling</t>
  </si>
  <si>
    <t>What was your target for FY 2023?</t>
  </si>
  <si>
    <r>
      <rPr>
        <b/>
        <sz val="10"/>
        <color rgb="FF333333"/>
        <rFont val="Arial"/>
        <family val="2"/>
      </rPr>
      <t>PUBLIC REPORTING</t>
    </r>
    <r>
      <rPr>
        <sz val="10"/>
        <color rgb="FF333333"/>
        <rFont val="Arial"/>
        <family val="2"/>
      </rPr>
      <t xml:space="preserve">
Our data is publicly available. Please provide supporting evidence or web link.</t>
    </r>
  </si>
  <si>
    <r>
      <rPr>
        <b/>
        <sz val="10"/>
        <color rgb="FF333333"/>
        <rFont val="Roboto"/>
      </rPr>
      <t>THIRD-PARTY VERIFICATION</t>
    </r>
    <r>
      <rPr>
        <sz val="10"/>
        <color rgb="FF333333"/>
        <rFont val="Roboto"/>
      </rPr>
      <t xml:space="preserve">
Our data has been third-party verified in the most recent financial year reported. Please provide supporting evidence.</t>
    </r>
  </si>
  <si>
    <r>
      <t xml:space="preserve">Our data on Hazardous Waste is </t>
    </r>
    <r>
      <rPr>
        <b/>
        <sz val="10"/>
        <color theme="1"/>
        <rFont val="Roboto"/>
      </rPr>
      <t>reported publicy and the details for Most recent year is also publicly available</t>
    </r>
  </si>
  <si>
    <r>
      <rPr>
        <b/>
        <sz val="10"/>
        <color theme="1"/>
        <rFont val="Roboto"/>
      </rPr>
      <t>Our data on Ash and Gypsum waste</t>
    </r>
    <r>
      <rPr>
        <sz val="10"/>
        <color theme="1"/>
        <rFont val="Roboto"/>
      </rPr>
      <t xml:space="preserve"> is</t>
    </r>
    <r>
      <rPr>
        <b/>
        <sz val="10"/>
        <color theme="1"/>
        <rFont val="Roboto"/>
      </rPr>
      <t xml:space="preserve"> reported publicy</t>
    </r>
    <r>
      <rPr>
        <sz val="10"/>
        <color theme="1"/>
        <rFont val="Roboto"/>
      </rPr>
      <t xml:space="preserve"> and the </t>
    </r>
    <r>
      <rPr>
        <b/>
        <sz val="10"/>
        <color theme="1"/>
        <rFont val="Roboto"/>
      </rPr>
      <t>details for Most recent year is publicly available. 
Ash waste is calculated as addition of all non-hazardous waste generated from coal plants which are Mundra, Maithon, Trombay,Jojobera, and PPGCL</t>
    </r>
  </si>
  <si>
    <r>
      <rPr>
        <b/>
        <sz val="10"/>
        <color rgb="FF333333"/>
        <rFont val="Roboto"/>
      </rPr>
      <t>DATA CONSISTENCY</t>
    </r>
    <r>
      <rPr>
        <sz val="10"/>
        <color rgb="FF333333"/>
        <rFont val="Roboto"/>
      </rPr>
      <t xml:space="preserve">
We report publicly on this information, but the data in the table above differs from our publicly reported figures. Please provide an explanation in the comment box for this difference:</t>
    </r>
  </si>
  <si>
    <r>
      <rPr>
        <b/>
        <sz val="10"/>
        <color rgb="FF333333"/>
        <rFont val="Roboto"/>
      </rPr>
      <t>PUBLIC REPORTING</t>
    </r>
    <r>
      <rPr>
        <sz val="10"/>
        <color rgb="FF333333"/>
        <rFont val="Roboto"/>
      </rPr>
      <t xml:space="preserve">
Our data on total ash &amp; gypsum waste disposed and/or ash &amp; gypsum waste generated and recycled/reused (for at least the most recent financial year reported) is publicly available. Please provide supporting evidence or web link.</t>
    </r>
  </si>
  <si>
    <r>
      <rPr>
        <b/>
        <sz val="10"/>
        <color rgb="FF333333"/>
        <rFont val="Roboto"/>
      </rPr>
      <t>PUBLIC REPORTING</t>
    </r>
    <r>
      <rPr>
        <sz val="10"/>
        <color rgb="FF333333"/>
        <rFont val="Roboto"/>
      </rPr>
      <t xml:space="preserve">
Our data on total hazardous waste disposed and/or hazardous waste generated and recycled/reused (for at least the most recent financial year reported) is publicly available. Please provide supporting evidence or web link.</t>
    </r>
  </si>
  <si>
    <r>
      <t xml:space="preserve">Our data on NOx emissions is </t>
    </r>
    <r>
      <rPr>
        <b/>
        <sz val="10"/>
        <color theme="1"/>
        <rFont val="Roboto"/>
      </rPr>
      <t>reported publicy</t>
    </r>
    <r>
      <rPr>
        <sz val="10"/>
        <color theme="1"/>
        <rFont val="Roboto"/>
      </rPr>
      <t xml:space="preserve"> and the </t>
    </r>
    <r>
      <rPr>
        <b/>
        <sz val="10"/>
        <color theme="1"/>
        <rFont val="Roboto"/>
      </rPr>
      <t>details for Most recent year is publicly available.</t>
    </r>
    <r>
      <rPr>
        <sz val="10"/>
        <color theme="1"/>
        <rFont val="Roboto"/>
      </rPr>
      <t xml:space="preserve"> </t>
    </r>
  </si>
  <si>
    <t>MT (Metric Tonnes)</t>
  </si>
  <si>
    <t>Trombay</t>
  </si>
  <si>
    <t>Jojobera</t>
  </si>
  <si>
    <t>Maithon (MPL)</t>
  </si>
  <si>
    <t>Mundra</t>
  </si>
  <si>
    <t>Prayagraj (PPGCL)</t>
  </si>
  <si>
    <t>-</t>
  </si>
  <si>
    <t>IEL-PH6</t>
  </si>
  <si>
    <t>IEL Kalinganagar</t>
  </si>
  <si>
    <t>TPSSL</t>
  </si>
  <si>
    <t>Total</t>
  </si>
  <si>
    <t>Business Unit</t>
  </si>
  <si>
    <r>
      <t>Tata Power has publicly outlined "</t>
    </r>
    <r>
      <rPr>
        <b/>
        <sz val="10"/>
        <color theme="1"/>
        <rFont val="Roboto"/>
      </rPr>
      <t>CORPORATE ENVIRONMENT POLICY"</t>
    </r>
    <r>
      <rPr>
        <sz val="10"/>
        <color theme="1"/>
        <rFont val="Roboto"/>
      </rPr>
      <t xml:space="preserve"> which reaffirms our commitment to a clean, safe and healthy environment and shall operate its facilities across the value chain of Generation (Thermal, Hydro, Waste Heat Recovery, Solar, Wind, Hybrid), Transmission &amp; Distribution, and Energy based solutions to customers in an environmentally sensitive and responsible manner. </t>
    </r>
  </si>
  <si>
    <r>
      <rPr>
        <b/>
        <sz val="10"/>
        <color rgb="FF333333"/>
        <rFont val="Roboto"/>
      </rPr>
      <t>PUBLIC REPORTING</t>
    </r>
    <r>
      <rPr>
        <sz val="10"/>
        <color rgb="FF333333"/>
        <rFont val="Roboto"/>
      </rPr>
      <t xml:space="preserve">
Our data is publicly available. Please provide supporting evidence or web link.</t>
    </r>
  </si>
  <si>
    <r>
      <t xml:space="preserve">Our data on SOx emissions is </t>
    </r>
    <r>
      <rPr>
        <b/>
        <sz val="10"/>
        <color theme="1"/>
        <rFont val="Roboto"/>
      </rPr>
      <t>reported publicy</t>
    </r>
    <r>
      <rPr>
        <sz val="10"/>
        <color theme="1"/>
        <rFont val="Roboto"/>
      </rPr>
      <t xml:space="preserve"> and the </t>
    </r>
    <r>
      <rPr>
        <b/>
        <sz val="10"/>
        <color theme="1"/>
        <rFont val="Roboto"/>
      </rPr>
      <t xml:space="preserve">details for Most recent year is publicly available. </t>
    </r>
  </si>
  <si>
    <r>
      <t>Our data is assured by "</t>
    </r>
    <r>
      <rPr>
        <b/>
        <sz val="10"/>
        <color theme="1"/>
        <rFont val="Roboto"/>
      </rPr>
      <t>Independent Assurance Partner</t>
    </r>
    <r>
      <rPr>
        <sz val="10"/>
        <color theme="1"/>
        <rFont val="Roboto"/>
      </rPr>
      <t xml:space="preserve">" and the same is </t>
    </r>
    <r>
      <rPr>
        <b/>
        <sz val="10"/>
        <color theme="1"/>
        <rFont val="Roboto"/>
      </rPr>
      <t>annexed in Integrated Report.</t>
    </r>
  </si>
  <si>
    <r>
      <t xml:space="preserve">Our data on dust emissions is </t>
    </r>
    <r>
      <rPr>
        <b/>
        <sz val="10"/>
        <color theme="1"/>
        <rFont val="Roboto"/>
      </rPr>
      <t>reported publicly</t>
    </r>
    <r>
      <rPr>
        <sz val="10"/>
        <color theme="1"/>
        <rFont val="Roboto"/>
      </rPr>
      <t xml:space="preserve"> and the </t>
    </r>
    <r>
      <rPr>
        <b/>
        <sz val="10"/>
        <color theme="1"/>
        <rFont val="Roboto"/>
      </rPr>
      <t xml:space="preserve">details for Most recent year is publicly available. </t>
    </r>
  </si>
  <si>
    <t>Direct dust emissions</t>
  </si>
  <si>
    <r>
      <t xml:space="preserve">Please provide your company's total freshwater consumption, including data for water discharge and withdrawal. Please refer to the information button for additional information. For each row in the table, it is mandatory that the values are provided in the same unit. Also, please ensure that you have correctly filled in the Company Information section at the beginning of the questionnaire and that the coverage in the table below is related to the denominator relevant for your company as indicated in that section.
</t>
    </r>
    <r>
      <rPr>
        <b/>
        <sz val="10"/>
        <color rgb="FF333333"/>
        <rFont val="Roboto"/>
      </rPr>
      <t xml:space="preserve"> If your company's final product is water (e.g. water utilities), please mark "Not applicable" in this question.</t>
    </r>
  </si>
  <si>
    <t>Please refer the table given below for deailed representation</t>
  </si>
  <si>
    <r>
      <rPr>
        <b/>
        <sz val="10"/>
        <color theme="1"/>
        <rFont val="Roboto"/>
      </rPr>
      <t>PUBLIC REPORTING</t>
    </r>
    <r>
      <rPr>
        <sz val="10"/>
        <color theme="1"/>
        <rFont val="Roboto"/>
      </rPr>
      <t xml:space="preserve">
Our data is publicly available. Please provide supporting evidence or web link.</t>
    </r>
  </si>
  <si>
    <r>
      <rPr>
        <b/>
        <sz val="10"/>
        <color theme="1"/>
        <rFont val="Roboto"/>
      </rPr>
      <t>THIRD PARTY VERIFICATION</t>
    </r>
    <r>
      <rPr>
        <sz val="10"/>
        <color theme="1"/>
        <rFont val="Roboto"/>
      </rPr>
      <t xml:space="preserve">
Our data has been third-party verified in the most recent financial year reported. Please provide supporting evidence.</t>
    </r>
  </si>
  <si>
    <r>
      <rPr>
        <b/>
        <sz val="10"/>
        <color rgb="FF333333"/>
        <rFont val="Roboto"/>
      </rPr>
      <t>Water Audits</t>
    </r>
    <r>
      <rPr>
        <sz val="10"/>
        <color rgb="FF333333"/>
        <rFont val="Roboto"/>
      </rPr>
      <t xml:space="preserve"> are carried out to identify </t>
    </r>
    <r>
      <rPr>
        <b/>
        <sz val="10"/>
        <color rgb="FF333333"/>
        <rFont val="Roboto"/>
      </rPr>
      <t>opportunities</t>
    </r>
    <r>
      <rPr>
        <sz val="10"/>
        <color rgb="FF333333"/>
        <rFont val="Roboto"/>
      </rPr>
      <t xml:space="preserve"> for </t>
    </r>
    <r>
      <rPr>
        <b/>
        <sz val="10"/>
        <color rgb="FF333333"/>
        <rFont val="Roboto"/>
      </rPr>
      <t>water efficiency improvements.</t>
    </r>
  </si>
  <si>
    <r>
      <t xml:space="preserve">Tata Power has outlined </t>
    </r>
    <r>
      <rPr>
        <b/>
        <sz val="10"/>
        <color theme="1"/>
        <rFont val="Roboto"/>
      </rPr>
      <t>endeavor</t>
    </r>
    <r>
      <rPr>
        <sz val="10"/>
        <color theme="1"/>
        <rFont val="Roboto"/>
      </rPr>
      <t xml:space="preserve"> to "</t>
    </r>
    <r>
      <rPr>
        <b/>
        <sz val="10"/>
        <color theme="1"/>
        <rFont val="Roboto"/>
      </rPr>
      <t>Achieve minimal water footprint and become the least water intensive power
generator globally".</t>
    </r>
  </si>
  <si>
    <r>
      <t xml:space="preserve">Tata Power ensures </t>
    </r>
    <r>
      <rPr>
        <b/>
        <sz val="10"/>
        <color theme="1"/>
        <rFont val="Roboto"/>
      </rPr>
      <t>imrovement</t>
    </r>
    <r>
      <rPr>
        <sz val="10"/>
        <color theme="1"/>
        <rFont val="Roboto"/>
      </rPr>
      <t xml:space="preserve"> in </t>
    </r>
    <r>
      <rPr>
        <b/>
        <sz val="10"/>
        <color theme="1"/>
        <rFont val="Roboto"/>
      </rPr>
      <t>wastewater quality</t>
    </r>
    <r>
      <rPr>
        <sz val="10"/>
        <color theme="1"/>
        <rFont val="Roboto"/>
      </rPr>
      <t xml:space="preserve"> through the use of "</t>
    </r>
    <r>
      <rPr>
        <b/>
        <sz val="10"/>
        <color theme="1"/>
        <rFont val="Roboto"/>
      </rPr>
      <t>STP's and ETP's".</t>
    </r>
  </si>
  <si>
    <r>
      <t xml:space="preserve">Both </t>
    </r>
    <r>
      <rPr>
        <b/>
        <sz val="10"/>
        <color theme="1"/>
        <rFont val="Roboto"/>
      </rPr>
      <t>absolute and Intensity water use reduction targets</t>
    </r>
    <r>
      <rPr>
        <sz val="10"/>
        <color theme="1"/>
        <rFont val="Roboto"/>
      </rPr>
      <t xml:space="preserve"> are </t>
    </r>
    <r>
      <rPr>
        <b/>
        <sz val="10"/>
        <color theme="1"/>
        <rFont val="Roboto"/>
      </rPr>
      <t>undertaken</t>
    </r>
    <r>
      <rPr>
        <sz val="10"/>
        <color theme="1"/>
        <rFont val="Roboto"/>
      </rPr>
      <t xml:space="preserve"> in our operations.</t>
    </r>
  </si>
  <si>
    <r>
      <t xml:space="preserve">Water </t>
    </r>
    <r>
      <rPr>
        <b/>
        <sz val="10"/>
        <color theme="1"/>
        <rFont val="Roboto"/>
      </rPr>
      <t>treated</t>
    </r>
    <r>
      <rPr>
        <sz val="10"/>
        <color theme="1"/>
        <rFont val="Roboto"/>
      </rPr>
      <t xml:space="preserve"> through </t>
    </r>
    <r>
      <rPr>
        <b/>
        <sz val="10"/>
        <color theme="1"/>
        <rFont val="Roboto"/>
      </rPr>
      <t>STP's and ETP's</t>
    </r>
    <r>
      <rPr>
        <sz val="10"/>
        <color theme="1"/>
        <rFont val="Roboto"/>
      </rPr>
      <t xml:space="preserve"> is </t>
    </r>
    <r>
      <rPr>
        <b/>
        <sz val="10"/>
        <color theme="1"/>
        <rFont val="Roboto"/>
      </rPr>
      <t>recycled in the operations.</t>
    </r>
  </si>
  <si>
    <r>
      <t xml:space="preserve">Tata Power's </t>
    </r>
    <r>
      <rPr>
        <b/>
        <sz val="10"/>
        <color theme="1"/>
        <rFont val="Roboto"/>
      </rPr>
      <t>Water Stewardship policy</t>
    </r>
    <r>
      <rPr>
        <sz val="10"/>
        <color theme="1"/>
        <rFont val="Roboto"/>
      </rPr>
      <t xml:space="preserve"> outlines </t>
    </r>
    <r>
      <rPr>
        <b/>
        <sz val="10"/>
        <color theme="1"/>
        <rFont val="Roboto"/>
      </rPr>
      <t>"Actively engage with all stakeholders to promote awareness and action on responsible water usage."</t>
    </r>
  </si>
  <si>
    <r>
      <t xml:space="preserve">Our data on </t>
    </r>
    <r>
      <rPr>
        <b/>
        <sz val="10"/>
        <color theme="1"/>
        <rFont val="Roboto"/>
      </rPr>
      <t>water consumption</t>
    </r>
    <r>
      <rPr>
        <sz val="10"/>
        <color theme="1"/>
        <rFont val="Roboto"/>
      </rPr>
      <t xml:space="preserve"> is</t>
    </r>
    <r>
      <rPr>
        <b/>
        <sz val="10"/>
        <color theme="1"/>
        <rFont val="Roboto"/>
      </rPr>
      <t xml:space="preserve"> reported publicly</t>
    </r>
    <r>
      <rPr>
        <sz val="10"/>
        <color theme="1"/>
        <rFont val="Roboto"/>
      </rPr>
      <t xml:space="preserve"> and the</t>
    </r>
    <r>
      <rPr>
        <b/>
        <sz val="10"/>
        <color theme="1"/>
        <rFont val="Roboto"/>
      </rPr>
      <t xml:space="preserve"> details for Most recent year is publicly available. </t>
    </r>
  </si>
  <si>
    <t>Source of Water Withdrawal</t>
  </si>
  <si>
    <t>Surface Water</t>
  </si>
  <si>
    <t>Third Paty</t>
  </si>
  <si>
    <t>Plant</t>
  </si>
  <si>
    <t xml:space="preserve">Maithon </t>
  </si>
  <si>
    <t>Bhira</t>
  </si>
  <si>
    <t>Bhivpuri</t>
  </si>
  <si>
    <t>Haldia</t>
  </si>
  <si>
    <t>Khopoli</t>
  </si>
  <si>
    <t>PPGCL</t>
  </si>
  <si>
    <t>Total surface water</t>
  </si>
  <si>
    <t>Total groundwater</t>
  </si>
  <si>
    <t>Groundwater</t>
  </si>
  <si>
    <t>IEL PH6</t>
  </si>
  <si>
    <t>TPSSL, Manufacturing Bengaluru</t>
  </si>
  <si>
    <t>T&amp;D</t>
  </si>
  <si>
    <t>Total third party water</t>
  </si>
  <si>
    <t>Seawater</t>
  </si>
  <si>
    <t>Total Seawater</t>
  </si>
  <si>
    <t>Water withdrawn</t>
  </si>
  <si>
    <t>Water consumed</t>
  </si>
  <si>
    <t>Water discharged</t>
  </si>
  <si>
    <r>
      <t>Data reported in the</t>
    </r>
    <r>
      <rPr>
        <b/>
        <sz val="10"/>
        <color theme="1"/>
        <rFont val="Roboto"/>
      </rPr>
      <t xml:space="preserve"> public domain</t>
    </r>
    <r>
      <rPr>
        <sz val="10"/>
        <color theme="1"/>
        <rFont val="Roboto"/>
      </rPr>
      <t xml:space="preserve"> is</t>
    </r>
    <r>
      <rPr>
        <b/>
        <sz val="10"/>
        <color theme="1"/>
        <rFont val="Roboto"/>
      </rPr>
      <t xml:space="preserve"> "Million litres"</t>
    </r>
    <r>
      <rPr>
        <sz val="10"/>
        <color theme="1"/>
        <rFont val="Roboto"/>
      </rPr>
      <t xml:space="preserve"> whereas the data reported herein is in </t>
    </r>
    <r>
      <rPr>
        <b/>
        <sz val="10"/>
        <color theme="1"/>
        <rFont val="Roboto"/>
      </rPr>
      <t>"Million cubic meters"</t>
    </r>
  </si>
  <si>
    <t>A. Water withdrawal (excluding saltwater)</t>
  </si>
  <si>
    <t>B. Water discharge (excluding saltwater)</t>
  </si>
  <si>
    <r>
      <t xml:space="preserve">Data reported in the </t>
    </r>
    <r>
      <rPr>
        <b/>
        <sz val="10"/>
        <color theme="1"/>
        <rFont val="Roboto"/>
      </rPr>
      <t xml:space="preserve">public domain </t>
    </r>
    <r>
      <rPr>
        <sz val="10"/>
        <color theme="1"/>
        <rFont val="Roboto"/>
      </rPr>
      <t>is "</t>
    </r>
    <r>
      <rPr>
        <b/>
        <sz val="10"/>
        <color theme="1"/>
        <rFont val="Roboto"/>
      </rPr>
      <t>KL or cubic meters</t>
    </r>
    <r>
      <rPr>
        <sz val="10"/>
        <color theme="1"/>
        <rFont val="Roboto"/>
      </rPr>
      <t>" whereas the data reported herein is in "</t>
    </r>
    <r>
      <rPr>
        <b/>
        <sz val="10"/>
        <color theme="1"/>
        <rFont val="Roboto"/>
      </rPr>
      <t>Million cubic meters</t>
    </r>
    <r>
      <rPr>
        <sz val="10"/>
        <color theme="1"/>
        <rFont val="Roboto"/>
      </rPr>
      <t>"</t>
    </r>
  </si>
  <si>
    <t>275, 276</t>
  </si>
  <si>
    <t>Third Party water</t>
  </si>
  <si>
    <t>Seawater / desalinated water</t>
  </si>
  <si>
    <t>INR - Indian Rupee</t>
  </si>
  <si>
    <r>
      <t xml:space="preserve">The company had </t>
    </r>
    <r>
      <rPr>
        <b/>
        <sz val="10"/>
        <color theme="1"/>
        <rFont val="Roboto"/>
      </rPr>
      <t xml:space="preserve">"zero" water related incidents </t>
    </r>
    <r>
      <rPr>
        <sz val="10"/>
        <color theme="1"/>
        <rFont val="Roboto"/>
      </rPr>
      <t>in the Financial Year.
Tata Power reports on the fines / penalties / action taken by regulatory agencies such as pollution control boards or by courts</t>
    </r>
  </si>
  <si>
    <t>Total No. of production plants in last FY</t>
  </si>
  <si>
    <r>
      <t xml:space="preserve">Tata Power </t>
    </r>
    <r>
      <rPr>
        <b/>
        <sz val="10"/>
        <color theme="1"/>
        <rFont val="Roboto"/>
      </rPr>
      <t xml:space="preserve">maps, tracks and monitors water usage </t>
    </r>
    <r>
      <rPr>
        <sz val="10"/>
        <color theme="1"/>
        <rFont val="Roboto"/>
      </rPr>
      <t xml:space="preserve">with comprehensive water tool taking into consideration local water stress.
</t>
    </r>
    <r>
      <rPr>
        <b/>
        <sz val="10"/>
        <color theme="1"/>
        <rFont val="Roboto"/>
      </rPr>
      <t xml:space="preserve">
Please refer the table given below for detailed representation</t>
    </r>
  </si>
  <si>
    <r>
      <t>Our mapping for Water stress is in</t>
    </r>
    <r>
      <rPr>
        <b/>
        <sz val="10"/>
        <color theme="1"/>
        <rFont val="Roboto"/>
      </rPr>
      <t xml:space="preserve"> line with S&amp;P key definition</t>
    </r>
  </si>
  <si>
    <r>
      <t xml:space="preserve">Tata Power has water-related risk management measures in place.
</t>
    </r>
    <r>
      <rPr>
        <b/>
        <sz val="10"/>
        <color theme="1"/>
        <rFont val="Roboto"/>
      </rPr>
      <t>Please refer the table below for detailed representation.</t>
    </r>
  </si>
  <si>
    <r>
      <t>Our</t>
    </r>
    <r>
      <rPr>
        <b/>
        <sz val="10"/>
        <color theme="1"/>
        <rFont val="Roboto"/>
      </rPr>
      <t xml:space="preserve"> risk assessment scope includes</t>
    </r>
    <r>
      <rPr>
        <sz val="10"/>
        <color theme="1"/>
        <rFont val="Roboto"/>
      </rPr>
      <t xml:space="preserve"> all aspects of </t>
    </r>
    <r>
      <rPr>
        <b/>
        <sz val="10"/>
        <color theme="1"/>
        <rFont val="Roboto"/>
      </rPr>
      <t>operations</t>
    </r>
    <r>
      <rPr>
        <sz val="10"/>
        <color theme="1"/>
        <rFont val="Roboto"/>
      </rPr>
      <t xml:space="preserve"> including the </t>
    </r>
    <r>
      <rPr>
        <b/>
        <sz val="10"/>
        <color theme="1"/>
        <rFont val="Roboto"/>
      </rPr>
      <t xml:space="preserve">value chain (upstream and downstream) </t>
    </r>
    <r>
      <rPr>
        <sz val="10"/>
        <color theme="1"/>
        <rFont val="Roboto"/>
      </rPr>
      <t xml:space="preserve">which </t>
    </r>
    <r>
      <rPr>
        <b/>
        <sz val="10"/>
        <color theme="1"/>
        <rFont val="Roboto"/>
      </rPr>
      <t>includes supply chain and product use phase.</t>
    </r>
  </si>
  <si>
    <r>
      <rPr>
        <b/>
        <sz val="10"/>
        <color theme="1"/>
        <rFont val="Roboto"/>
      </rPr>
      <t>"Water securitisation of hydro plants: Risk of
reduced generation"</t>
    </r>
    <r>
      <rPr>
        <sz val="10"/>
        <color theme="1"/>
        <rFont val="Roboto"/>
      </rPr>
      <t xml:space="preserve"> is identified under </t>
    </r>
    <r>
      <rPr>
        <b/>
        <sz val="10"/>
        <color theme="1"/>
        <rFont val="Roboto"/>
      </rPr>
      <t>Risk R3 (Regulatory Risk)</t>
    </r>
  </si>
  <si>
    <r>
      <rPr>
        <b/>
        <sz val="10"/>
        <color theme="1"/>
        <rFont val="Roboto"/>
      </rPr>
      <t>Risk R7 (Climate change, water, and Business Continuity Plan (BCP))</t>
    </r>
    <r>
      <rPr>
        <sz val="10"/>
        <color theme="1"/>
        <rFont val="Roboto"/>
      </rPr>
      <t xml:space="preserve"> has</t>
    </r>
    <r>
      <rPr>
        <b/>
        <sz val="10"/>
        <color theme="1"/>
        <rFont val="Roboto"/>
      </rPr>
      <t xml:space="preserve"> impact related water risks</t>
    </r>
    <r>
      <rPr>
        <sz val="10"/>
        <color theme="1"/>
        <rFont val="Roboto"/>
      </rPr>
      <t xml:space="preserve"> considered in risk assessment</t>
    </r>
  </si>
  <si>
    <r>
      <rPr>
        <b/>
        <sz val="10"/>
        <color theme="1"/>
        <rFont val="Roboto"/>
      </rPr>
      <t>"Water scarcity"</t>
    </r>
    <r>
      <rPr>
        <sz val="10"/>
        <color theme="1"/>
        <rFont val="Roboto"/>
      </rPr>
      <t xml:space="preserve"> identified under </t>
    </r>
    <r>
      <rPr>
        <b/>
        <sz val="10"/>
        <color theme="1"/>
        <rFont val="Roboto"/>
      </rPr>
      <t>Risk R7 (Climate change, water, and Business Continuity Plan (BCP))</t>
    </r>
  </si>
  <si>
    <r>
      <rPr>
        <b/>
        <sz val="10"/>
        <color theme="1"/>
        <rFont val="Roboto"/>
      </rPr>
      <t>"Rise in water temperature potentially affecting processes</t>
    </r>
    <r>
      <rPr>
        <sz val="10"/>
        <color theme="1"/>
        <rFont val="Roboto"/>
      </rPr>
      <t xml:space="preserve">" as a risk identified under </t>
    </r>
    <r>
      <rPr>
        <b/>
        <sz val="10"/>
        <color theme="1"/>
        <rFont val="Roboto"/>
      </rPr>
      <t>Risk R7 (Climate change, water, and Business Continuity Plan (BCP))</t>
    </r>
  </si>
  <si>
    <r>
      <t>Risks related to</t>
    </r>
    <r>
      <rPr>
        <b/>
        <sz val="10"/>
        <color theme="1"/>
        <rFont val="Roboto"/>
      </rPr>
      <t xml:space="preserve"> impact on local stakeholders</t>
    </r>
    <r>
      <rPr>
        <sz val="10"/>
        <color theme="1"/>
        <rFont val="Roboto"/>
      </rPr>
      <t xml:space="preserve"> has been identified under </t>
    </r>
    <r>
      <rPr>
        <b/>
        <sz val="10"/>
        <color theme="1"/>
        <rFont val="Roboto"/>
      </rPr>
      <t>Risk R4 (Commercial Risk)</t>
    </r>
  </si>
  <si>
    <r>
      <rPr>
        <b/>
        <sz val="10"/>
        <color theme="1"/>
        <rFont val="Roboto"/>
      </rPr>
      <t>THIRD-PARTY VERIFICATION</t>
    </r>
    <r>
      <rPr>
        <sz val="10"/>
        <color theme="1"/>
        <rFont val="Roboto"/>
      </rPr>
      <t xml:space="preserve">
Our data has been third-party verified in the most recent financial year reported. Please provide supporting evidence.</t>
    </r>
  </si>
  <si>
    <t>Tata Power has made climate strategy commitments aligned to leading international guidance initiatives like Science Based Targets initiative (SBTi) and Task Force on Climate-related Financial Disclosures (TCFD). Tata Power has received validation from the SBTi for its near-term decarbonization targets.
This milestone establishes the Company as the sole Indian Integrated Power entity with validated SBTi targets, in line with the well-below 2°C trajectory.</t>
  </si>
  <si>
    <t>Please refer the table below for detailed representation</t>
  </si>
  <si>
    <r>
      <t>Our data on</t>
    </r>
    <r>
      <rPr>
        <b/>
        <sz val="10"/>
        <color theme="1"/>
        <rFont val="Roboto"/>
      </rPr>
      <t xml:space="preserve"> Scope 1 GHG Emissions</t>
    </r>
    <r>
      <rPr>
        <sz val="10"/>
        <color theme="1"/>
        <rFont val="Roboto"/>
      </rPr>
      <t xml:space="preserve"> is </t>
    </r>
    <r>
      <rPr>
        <b/>
        <sz val="10"/>
        <color theme="1"/>
        <rFont val="Roboto"/>
      </rPr>
      <t>reported publicl</t>
    </r>
    <r>
      <rPr>
        <sz val="10"/>
        <color theme="1"/>
        <rFont val="Roboto"/>
      </rPr>
      <t>y and the details for M</t>
    </r>
    <r>
      <rPr>
        <b/>
        <sz val="10"/>
        <color theme="1"/>
        <rFont val="Roboto"/>
      </rPr>
      <t>ost recent year is publicly available.</t>
    </r>
  </si>
  <si>
    <r>
      <t>Data reported in the</t>
    </r>
    <r>
      <rPr>
        <b/>
        <sz val="10"/>
        <color theme="1"/>
        <rFont val="Roboto"/>
      </rPr>
      <t xml:space="preserve"> public domain</t>
    </r>
    <r>
      <rPr>
        <sz val="10"/>
        <color theme="1"/>
        <rFont val="Roboto"/>
      </rPr>
      <t xml:space="preserve"> is "</t>
    </r>
    <r>
      <rPr>
        <b/>
        <sz val="10"/>
        <color theme="1"/>
        <rFont val="Roboto"/>
      </rPr>
      <t>million metric tonnes of CO2e"</t>
    </r>
    <r>
      <rPr>
        <sz val="10"/>
        <color theme="1"/>
        <rFont val="Roboto"/>
      </rPr>
      <t xml:space="preserve"> whereas the data reported herein is in "</t>
    </r>
    <r>
      <rPr>
        <b/>
        <sz val="10"/>
        <color theme="1"/>
        <rFont val="Roboto"/>
      </rPr>
      <t>metric tonnes of CO2e</t>
    </r>
    <r>
      <rPr>
        <sz val="10"/>
        <color theme="1"/>
        <rFont val="Roboto"/>
      </rPr>
      <t>"</t>
    </r>
  </si>
  <si>
    <t>Scope</t>
  </si>
  <si>
    <t>Scope 3 Category 1</t>
  </si>
  <si>
    <t>Scope 3 Category 2</t>
  </si>
  <si>
    <t>Scope 3 Category 3</t>
  </si>
  <si>
    <t>Scope 3 Category 4</t>
  </si>
  <si>
    <t>Scope 3 Category 5</t>
  </si>
  <si>
    <t>Scope 3 Category 6</t>
  </si>
  <si>
    <t>Scope 3 Category 7</t>
  </si>
  <si>
    <t>Scope 3 Category 8</t>
  </si>
  <si>
    <t>Scope 3 Category 9</t>
  </si>
  <si>
    <t>Scope 3 Category 10</t>
  </si>
  <si>
    <t>Scope 3 Category 11</t>
  </si>
  <si>
    <t>Scope 3 Category 12</t>
  </si>
  <si>
    <t>Scope 3 Category 13</t>
  </si>
  <si>
    <t>Scope 3 Category 14</t>
  </si>
  <si>
    <t>Scope 3 Category 15</t>
  </si>
  <si>
    <t>Consolidation</t>
  </si>
  <si>
    <t>Value</t>
  </si>
  <si>
    <t>Equity Control</t>
  </si>
  <si>
    <t>Operational Control</t>
  </si>
  <si>
    <r>
      <t>Our data on</t>
    </r>
    <r>
      <rPr>
        <b/>
        <sz val="10"/>
        <color theme="1"/>
        <rFont val="Roboto"/>
      </rPr>
      <t xml:space="preserve"> Scope 2 GHG Emissions</t>
    </r>
    <r>
      <rPr>
        <sz val="10"/>
        <color theme="1"/>
        <rFont val="Roboto"/>
      </rPr>
      <t xml:space="preserve"> is </t>
    </r>
    <r>
      <rPr>
        <b/>
        <sz val="10"/>
        <color theme="1"/>
        <rFont val="Roboto"/>
      </rPr>
      <t>reported publicl</t>
    </r>
    <r>
      <rPr>
        <sz val="10"/>
        <color theme="1"/>
        <rFont val="Roboto"/>
      </rPr>
      <t>y and the details for M</t>
    </r>
    <r>
      <rPr>
        <b/>
        <sz val="10"/>
        <color theme="1"/>
        <rFont val="Roboto"/>
      </rPr>
      <t>ost recent year is publicly available.</t>
    </r>
  </si>
  <si>
    <t>Total indirect GHG emissions (Scope 3)</t>
  </si>
  <si>
    <r>
      <t>Our data on</t>
    </r>
    <r>
      <rPr>
        <b/>
        <sz val="10"/>
        <color theme="1"/>
        <rFont val="Roboto"/>
      </rPr>
      <t xml:space="preserve"> Scope 3 GHG Emissions</t>
    </r>
    <r>
      <rPr>
        <sz val="10"/>
        <color theme="1"/>
        <rFont val="Roboto"/>
      </rPr>
      <t xml:space="preserve"> is </t>
    </r>
    <r>
      <rPr>
        <b/>
        <sz val="10"/>
        <color theme="1"/>
        <rFont val="Roboto"/>
      </rPr>
      <t>reported publicly</t>
    </r>
    <r>
      <rPr>
        <sz val="10"/>
        <color theme="1"/>
        <rFont val="Roboto"/>
      </rPr>
      <t xml:space="preserve"> and the </t>
    </r>
    <r>
      <rPr>
        <b/>
        <sz val="10"/>
        <color theme="1"/>
        <rFont val="Roboto"/>
      </rPr>
      <t>details for Most recent year is publicly available.</t>
    </r>
  </si>
  <si>
    <r>
      <t xml:space="preserve">Data reported in the </t>
    </r>
    <r>
      <rPr>
        <b/>
        <sz val="10"/>
        <color theme="1"/>
        <rFont val="Roboto"/>
      </rPr>
      <t>public domain</t>
    </r>
    <r>
      <rPr>
        <sz val="10"/>
        <color theme="1"/>
        <rFont val="Roboto"/>
      </rPr>
      <t xml:space="preserve"> is </t>
    </r>
    <r>
      <rPr>
        <b/>
        <sz val="10"/>
        <color theme="1"/>
        <rFont val="Roboto"/>
      </rPr>
      <t xml:space="preserve">"million metric tonnes of CO2e" </t>
    </r>
    <r>
      <rPr>
        <sz val="10"/>
        <color theme="1"/>
        <rFont val="Roboto"/>
      </rPr>
      <t xml:space="preserve">whereas the data reported herein is in </t>
    </r>
    <r>
      <rPr>
        <b/>
        <sz val="10"/>
        <color theme="1"/>
        <rFont val="Roboto"/>
      </rPr>
      <t>"metric tonnes of CO2e"</t>
    </r>
  </si>
  <si>
    <t>T&amp;D Refrigerants</t>
  </si>
  <si>
    <t>Conversion factor</t>
  </si>
  <si>
    <t>SF6 Consumption</t>
  </si>
  <si>
    <t>metric tonnes of CO2 equivalents</t>
  </si>
  <si>
    <t>metric tons</t>
  </si>
  <si>
    <t>1 kg of SF6 = 22.8 meteric tons of CO2 equivalent</t>
  </si>
  <si>
    <r>
      <t xml:space="preserve">Our </t>
    </r>
    <r>
      <rPr>
        <b/>
        <sz val="10"/>
        <color theme="1"/>
        <rFont val="Roboto"/>
      </rPr>
      <t>data on SF6</t>
    </r>
    <r>
      <rPr>
        <sz val="10"/>
        <color theme="1"/>
        <rFont val="Roboto"/>
      </rPr>
      <t xml:space="preserve"> is reported as a </t>
    </r>
    <r>
      <rPr>
        <b/>
        <sz val="10"/>
        <color theme="1"/>
        <rFont val="Roboto"/>
      </rPr>
      <t>proxy</t>
    </r>
    <r>
      <rPr>
        <sz val="10"/>
        <color theme="1"/>
        <rFont val="Roboto"/>
      </rPr>
      <t xml:space="preserve"> as </t>
    </r>
    <r>
      <rPr>
        <b/>
        <sz val="10"/>
        <color theme="1"/>
        <rFont val="Roboto"/>
      </rPr>
      <t>"T&amp;D - Refrigerants"</t>
    </r>
    <r>
      <rPr>
        <sz val="10"/>
        <color theme="1"/>
        <rFont val="Roboto"/>
      </rPr>
      <t xml:space="preserve"> in our </t>
    </r>
    <r>
      <rPr>
        <b/>
        <sz val="10"/>
        <color theme="1"/>
        <rFont val="Roboto"/>
      </rPr>
      <t>Scope 1 emissions</t>
    </r>
  </si>
  <si>
    <r>
      <t xml:space="preserve">Our </t>
    </r>
    <r>
      <rPr>
        <b/>
        <sz val="10"/>
        <color theme="1"/>
        <rFont val="Roboto"/>
      </rPr>
      <t>data on SF6</t>
    </r>
    <r>
      <rPr>
        <sz val="10"/>
        <color theme="1"/>
        <rFont val="Roboto"/>
      </rPr>
      <t xml:space="preserve"> is reported as a </t>
    </r>
    <r>
      <rPr>
        <b/>
        <sz val="10"/>
        <color theme="1"/>
        <rFont val="Roboto"/>
      </rPr>
      <t>proxy</t>
    </r>
    <r>
      <rPr>
        <sz val="10"/>
        <color theme="1"/>
        <rFont val="Roboto"/>
      </rPr>
      <t xml:space="preserve"> as </t>
    </r>
    <r>
      <rPr>
        <b/>
        <sz val="10"/>
        <color theme="1"/>
        <rFont val="Roboto"/>
      </rPr>
      <t>"T&amp;D - Refrigerants"</t>
    </r>
    <r>
      <rPr>
        <sz val="10"/>
        <color theme="1"/>
        <rFont val="Roboto"/>
      </rPr>
      <t xml:space="preserve"> in our</t>
    </r>
    <r>
      <rPr>
        <b/>
        <sz val="10"/>
        <color theme="1"/>
        <rFont val="Roboto"/>
      </rPr>
      <t xml:space="preserve"> Scope 1 emissions.</t>
    </r>
    <r>
      <rPr>
        <sz val="10"/>
        <color theme="1"/>
        <rFont val="Roboto"/>
      </rPr>
      <t xml:space="preserve">
</t>
    </r>
    <r>
      <rPr>
        <b/>
        <sz val="10"/>
        <color theme="1"/>
        <rFont val="Roboto"/>
      </rPr>
      <t>Conversion</t>
    </r>
    <r>
      <rPr>
        <sz val="10"/>
        <color theme="1"/>
        <rFont val="Roboto"/>
      </rPr>
      <t xml:space="preserve"> from </t>
    </r>
    <r>
      <rPr>
        <b/>
        <sz val="10"/>
        <color theme="1"/>
        <rFont val="Roboto"/>
      </rPr>
      <t>GHG metric tonnes CO2e</t>
    </r>
    <r>
      <rPr>
        <sz val="10"/>
        <color theme="1"/>
        <rFont val="Roboto"/>
      </rPr>
      <t xml:space="preserve"> has been carried out in the table below using the</t>
    </r>
    <r>
      <rPr>
        <b/>
        <sz val="10"/>
        <color theme="1"/>
        <rFont val="Roboto"/>
      </rPr>
      <t xml:space="preserve"> relevant conversion factor.</t>
    </r>
  </si>
  <si>
    <r>
      <t xml:space="preserve">Tata Power's </t>
    </r>
    <r>
      <rPr>
        <b/>
        <sz val="10"/>
        <color theme="1"/>
        <rFont val="Roboto"/>
      </rPr>
      <t>Risk Management Committee</t>
    </r>
    <r>
      <rPr>
        <sz val="10"/>
        <color theme="1"/>
        <rFont val="Roboto"/>
      </rPr>
      <t xml:space="preserve"> has </t>
    </r>
    <r>
      <rPr>
        <b/>
        <sz val="10"/>
        <color theme="1"/>
        <rFont val="Roboto"/>
      </rPr>
      <t xml:space="preserve">oversight and management </t>
    </r>
    <r>
      <rPr>
        <sz val="10"/>
        <color theme="1"/>
        <rFont val="Roboto"/>
      </rPr>
      <t>of "</t>
    </r>
    <r>
      <rPr>
        <b/>
        <sz val="10"/>
        <color theme="1"/>
        <rFont val="Roboto"/>
      </rPr>
      <t>Sustainability (particluarly ESG related risks)</t>
    </r>
    <r>
      <rPr>
        <sz val="10"/>
        <color theme="1"/>
        <rFont val="Roboto"/>
      </rPr>
      <t>" which</t>
    </r>
    <r>
      <rPr>
        <b/>
        <sz val="10"/>
        <color theme="1"/>
        <rFont val="Roboto"/>
      </rPr>
      <t xml:space="preserve"> includes climate related Issues.
</t>
    </r>
    <r>
      <rPr>
        <sz val="10"/>
        <color theme="1"/>
        <rFont val="Roboto"/>
      </rPr>
      <t xml:space="preserve">
ESG related risks have been </t>
    </r>
    <r>
      <rPr>
        <b/>
        <sz val="10"/>
        <color theme="1"/>
        <rFont val="Roboto"/>
      </rPr>
      <t>identified under terms of the Risk Management Committee Charter</t>
    </r>
  </si>
  <si>
    <t>Risk Management Committee (RMC)</t>
  </si>
  <si>
    <r>
      <t xml:space="preserve">Climate issues are discussed </t>
    </r>
    <r>
      <rPr>
        <b/>
        <sz val="10"/>
        <color theme="1"/>
        <rFont val="Roboto"/>
      </rPr>
      <t xml:space="preserve">at least annually in the Risk Management Committee
Risk Management Committee </t>
    </r>
    <r>
      <rPr>
        <sz val="10"/>
        <color theme="1"/>
        <rFont val="Roboto"/>
      </rPr>
      <t xml:space="preserve">meets atleast </t>
    </r>
    <r>
      <rPr>
        <b/>
        <sz val="10"/>
        <color theme="1"/>
        <rFont val="Roboto"/>
      </rPr>
      <t>once every 6 months</t>
    </r>
  </si>
  <si>
    <r>
      <rPr>
        <b/>
        <sz val="10"/>
        <color theme="1"/>
        <rFont val="Roboto"/>
      </rPr>
      <t xml:space="preserve">Chief Sustainability Officer </t>
    </r>
    <r>
      <rPr>
        <sz val="10"/>
        <color theme="1"/>
        <rFont val="Roboto"/>
      </rPr>
      <t xml:space="preserve">has been identified with </t>
    </r>
    <r>
      <rPr>
        <b/>
        <sz val="10"/>
        <color theme="1"/>
        <rFont val="Roboto"/>
      </rPr>
      <t>managerial responsibility for Climate-related isues</t>
    </r>
  </si>
  <si>
    <t xml:space="preserve">Chief Sustainability Officer - Mr. Himal Tewari </t>
  </si>
  <si>
    <r>
      <t xml:space="preserve">Tata Power as disclosed </t>
    </r>
    <r>
      <rPr>
        <b/>
        <sz val="10"/>
        <color theme="1"/>
        <rFont val="Roboto"/>
      </rPr>
      <t xml:space="preserve">"Climate Change assessment report" </t>
    </r>
    <r>
      <rPr>
        <sz val="10"/>
        <color theme="1"/>
        <rFont val="Roboto"/>
      </rPr>
      <t xml:space="preserve">within its </t>
    </r>
    <r>
      <rPr>
        <b/>
        <sz val="10"/>
        <color theme="1"/>
        <rFont val="Roboto"/>
      </rPr>
      <t>Integrated report</t>
    </r>
    <r>
      <rPr>
        <sz val="10"/>
        <color theme="1"/>
        <rFont val="Roboto"/>
      </rPr>
      <t xml:space="preserve"> in line with </t>
    </r>
    <r>
      <rPr>
        <b/>
        <sz val="10"/>
        <color theme="1"/>
        <rFont val="Roboto"/>
      </rPr>
      <t>TCFD framework.</t>
    </r>
  </si>
  <si>
    <t>https://www.cdp.net/en/formatted_responses/responses?campaign_id=83630982&amp;discloser_id=1039204&amp;locale=en&amp;organization_name=Tata+Power+Co&amp;organization_number=18286&amp;program=Investor&amp;project_year=2023&amp;redirect=https%3A%2F%2Fcdp.credit360.com%2Fsurveys%2F2023%2Fjwbhd7d6%2F291388&amp;survey_id=82591262</t>
  </si>
  <si>
    <r>
      <rPr>
        <b/>
        <sz val="10"/>
        <color theme="1"/>
        <rFont val="Roboto"/>
      </rPr>
      <t xml:space="preserve">CDP 1.3 and 1.3a </t>
    </r>
    <r>
      <rPr>
        <sz val="10"/>
        <color theme="1"/>
        <rFont val="Roboto"/>
      </rPr>
      <t>- Chief Executive Officer (CEO) &amp; Managing Director (MD) get the monetary benefit based on climate related targets achieved.
Our CEO's monetary incentives are linked with shift of focus from fossil fuel to renewables and receive the monetary benefit based on targets achieved. Monetary incentives is reflective of the size and complexity of the Company and scaling of its Renewables and Transmission &amp; Distribution portfolio, multiple new-age sustainable businesses such as Solar rooftop, Microgrids, EV charging, Smart metering, etc.</t>
    </r>
  </si>
  <si>
    <t>CDP 1.3 and 1.3a (2023)
Integrated Report (Page - 554)</t>
  </si>
  <si>
    <t>Monetary</t>
  </si>
  <si>
    <t>Recognition</t>
  </si>
  <si>
    <r>
      <rPr>
        <b/>
        <sz val="10"/>
        <color theme="1"/>
        <rFont val="Roboto"/>
      </rPr>
      <t>Emissions Reduction</t>
    </r>
    <r>
      <rPr>
        <sz val="10"/>
        <color theme="1"/>
        <rFont val="Roboto"/>
      </rPr>
      <t xml:space="preserve"> - We have an R &amp; R policy wherein we recognize our employees with “Going Beyond Award” for achieving Company level objectives like Climate change, CSR, etc.</t>
    </r>
  </si>
  <si>
    <r>
      <rPr>
        <b/>
        <sz val="10"/>
        <color theme="1"/>
        <rFont val="Roboto"/>
      </rPr>
      <t>Emissions Reduction</t>
    </r>
    <r>
      <rPr>
        <sz val="10"/>
        <color theme="1"/>
        <rFont val="Roboto"/>
      </rPr>
      <t xml:space="preserve"> - Shift of focus from fossil fuel to renewables and receive the monetary benefit based on targets achieved</t>
    </r>
  </si>
  <si>
    <t>Chief Executive Officer (CEO)
Achieving Clean and Green Portfolio of 70% by 2030</t>
  </si>
  <si>
    <t>Employees 
 Recognizing and rewarding employees with exemplary contribution towards achieving climate change related objectives, where these employees are recognized with "Going Beyond Award".</t>
  </si>
  <si>
    <t>Other Named Executive Officers
Recognizing and rewarding management cadre employees with exemplary contribution towards achieving climate change related objectives, where these management cadre employees are recognized with "Going Beyond Award".</t>
  </si>
  <si>
    <r>
      <rPr>
        <b/>
        <sz val="10"/>
        <color theme="1"/>
        <rFont val="Roboto"/>
      </rPr>
      <t>POLICY AND LEGAL</t>
    </r>
    <r>
      <rPr>
        <sz val="10"/>
        <color theme="1"/>
        <rFont val="Roboto"/>
      </rPr>
      <t xml:space="preserve"> - Regulatory changes and increased GHG emissions pricing</t>
    </r>
  </si>
  <si>
    <r>
      <rPr>
        <b/>
        <sz val="10"/>
        <color theme="1"/>
        <rFont val="Roboto"/>
      </rPr>
      <t>MARKET</t>
    </r>
    <r>
      <rPr>
        <sz val="10"/>
        <color theme="1"/>
        <rFont val="Roboto"/>
      </rPr>
      <t xml:space="preserve"> - Shifts in customer behaviour and energy costs</t>
    </r>
  </si>
  <si>
    <r>
      <rPr>
        <b/>
        <sz val="10"/>
        <color theme="1"/>
        <rFont val="Roboto"/>
      </rPr>
      <t xml:space="preserve">REPUTATION - </t>
    </r>
    <r>
      <rPr>
        <sz val="10"/>
        <color theme="1"/>
        <rFont val="Roboto"/>
      </rPr>
      <t>Changes in consumer preferences, stigmatisation of conventional generation, and stakeholder concerns</t>
    </r>
  </si>
  <si>
    <r>
      <rPr>
        <b/>
        <sz val="10"/>
        <color theme="1"/>
        <rFont val="Roboto"/>
      </rPr>
      <t>TECHNOLOGY</t>
    </r>
    <r>
      <rPr>
        <sz val="10"/>
        <color theme="1"/>
        <rFont val="Roboto"/>
      </rPr>
      <t xml:space="preserve"> - Advancements in solar PV technology and battery energy storage systems</t>
    </r>
  </si>
  <si>
    <r>
      <rPr>
        <b/>
        <sz val="10"/>
        <color theme="1"/>
        <rFont val="Roboto"/>
      </rPr>
      <t>ACUTE</t>
    </r>
    <r>
      <rPr>
        <sz val="10"/>
        <color theme="1"/>
        <rFont val="Roboto"/>
      </rPr>
      <t xml:space="preserve"> - Cyclones, hurricanes, or floods</t>
    </r>
  </si>
  <si>
    <r>
      <rPr>
        <b/>
        <sz val="10"/>
        <color theme="1"/>
        <rFont val="Roboto"/>
      </rPr>
      <t>CHRONIC</t>
    </r>
    <r>
      <rPr>
        <sz val="10"/>
        <color theme="1"/>
        <rFont val="Roboto"/>
      </rPr>
      <t xml:space="preserve"> - Heatwaves</t>
    </r>
  </si>
  <si>
    <r>
      <t>R3 (</t>
    </r>
    <r>
      <rPr>
        <b/>
        <sz val="10"/>
        <color theme="1"/>
        <rFont val="Roboto"/>
      </rPr>
      <t>Regulatory Risk</t>
    </r>
    <r>
      <rPr>
        <sz val="10"/>
        <color theme="1"/>
        <rFont val="Roboto"/>
      </rPr>
      <t>) has been identifired as part of our Climate Risk Management process</t>
    </r>
  </si>
  <si>
    <r>
      <rPr>
        <b/>
        <sz val="10"/>
        <color theme="1"/>
        <rFont val="Roboto"/>
      </rPr>
      <t>Value chain includes</t>
    </r>
    <r>
      <rPr>
        <sz val="10"/>
        <color theme="1"/>
        <rFont val="Roboto"/>
      </rPr>
      <t xml:space="preserve"> - own </t>
    </r>
    <r>
      <rPr>
        <b/>
        <sz val="10"/>
        <color theme="1"/>
        <rFont val="Roboto"/>
      </rPr>
      <t>operations</t>
    </r>
    <r>
      <rPr>
        <sz val="10"/>
        <color theme="1"/>
        <rFont val="Roboto"/>
      </rPr>
      <t xml:space="preserve"> and </t>
    </r>
    <r>
      <rPr>
        <b/>
        <sz val="10"/>
        <color theme="1"/>
        <rFont val="Roboto"/>
      </rPr>
      <t>supply chain</t>
    </r>
    <r>
      <rPr>
        <sz val="10"/>
        <color theme="1"/>
        <rFont val="Roboto"/>
      </rPr>
      <t xml:space="preserve"> (</t>
    </r>
    <r>
      <rPr>
        <b/>
        <sz val="10"/>
        <color theme="1"/>
        <rFont val="Roboto"/>
      </rPr>
      <t>upstream</t>
    </r>
    <r>
      <rPr>
        <sz val="10"/>
        <color theme="1"/>
        <rFont val="Roboto"/>
      </rPr>
      <t xml:space="preserve"> and </t>
    </r>
    <r>
      <rPr>
        <b/>
        <sz val="10"/>
        <color theme="1"/>
        <rFont val="Roboto"/>
      </rPr>
      <t>downstream</t>
    </r>
    <r>
      <rPr>
        <sz val="10"/>
        <color theme="1"/>
        <rFont val="Roboto"/>
      </rPr>
      <t xml:space="preserve"> including customers)</t>
    </r>
  </si>
  <si>
    <r>
      <rPr>
        <b/>
        <sz val="10"/>
        <color theme="1"/>
        <rFont val="Roboto"/>
      </rPr>
      <t>Climate risk</t>
    </r>
    <r>
      <rPr>
        <sz val="10"/>
        <color theme="1"/>
        <rFont val="Roboto"/>
      </rPr>
      <t xml:space="preserve"> assessment </t>
    </r>
    <r>
      <rPr>
        <b/>
        <sz val="10"/>
        <color theme="1"/>
        <rFont val="Roboto"/>
      </rPr>
      <t>includes</t>
    </r>
    <r>
      <rPr>
        <sz val="10"/>
        <color theme="1"/>
        <rFont val="Roboto"/>
      </rPr>
      <t xml:space="preserve"> - </t>
    </r>
    <r>
      <rPr>
        <b/>
        <sz val="10"/>
        <color theme="1"/>
        <rFont val="Roboto"/>
      </rPr>
      <t>Short, Medium and Long term</t>
    </r>
  </si>
  <si>
    <t>CDP 2.3 (Page 19)</t>
  </si>
  <si>
    <t>CDP 2.3a (Page 19 and 20)</t>
  </si>
  <si>
    <t>CDP 2.3b (Page 20 and 21)</t>
  </si>
  <si>
    <t>INR - Indian National Rupee</t>
  </si>
  <si>
    <r>
      <rPr>
        <b/>
        <sz val="10"/>
        <color theme="1"/>
        <rFont val="Roboto"/>
      </rPr>
      <t xml:space="preserve">Risk type &amp; Primary climate-related risk driver: </t>
    </r>
    <r>
      <rPr>
        <sz val="10"/>
        <color theme="1"/>
        <rFont val="Roboto"/>
      </rPr>
      <t xml:space="preserve">
1. Current regulation  
2. Enhanced emissions-reporting obligations 
</t>
    </r>
    <r>
      <rPr>
        <b/>
        <sz val="10"/>
        <color theme="1"/>
        <rFont val="Roboto"/>
      </rPr>
      <t xml:space="preserve">Primary potential financial impact: </t>
    </r>
    <r>
      <rPr>
        <sz val="10"/>
        <color theme="1"/>
        <rFont val="Roboto"/>
      </rPr>
      <t xml:space="preserve">
1. Increased indirect (operating) costs 
</t>
    </r>
    <r>
      <rPr>
        <b/>
        <sz val="10"/>
        <color theme="1"/>
        <rFont val="Roboto"/>
      </rPr>
      <t xml:space="preserve">Company-specific description </t>
    </r>
    <r>
      <rPr>
        <sz val="10"/>
        <color theme="1"/>
        <rFont val="Roboto"/>
      </rPr>
      <t xml:space="preserve">
TATA Power proactively responds to the new emissions norms issued by MOEF&amp;CC. The revised 'comply by' date of December 2024 provides an extended timeframe, and we have already initiated various strategies to meet these stringent norms. To reduce SOx emissions, we are focused on the installation of appropriate capacity Flue Gas Desulphurization (FGD) systems.
Additionally, we are modifying or replacing existing low NOx burners to effectively address NOx emissions. We are making higher capital investments in FY23 and FY24. These investments are aimed at modernizing our infrastructure and adopting advanced technologies, ensuring continued operations of our plants beyond 2024 while complying with the revised emission norms.</t>
    </r>
  </si>
  <si>
    <r>
      <t xml:space="preserve">Information is reported publicly through </t>
    </r>
    <r>
      <rPr>
        <b/>
        <sz val="10"/>
        <color theme="1"/>
        <rFont val="Roboto"/>
      </rPr>
      <t>CDP - Climate Change disclosures</t>
    </r>
  </si>
  <si>
    <r>
      <rPr>
        <b/>
        <sz val="10"/>
        <color theme="1"/>
        <rFont val="Roboto"/>
      </rPr>
      <t>Risk type &amp; Primary climate-related risk driver:</t>
    </r>
    <r>
      <rPr>
        <sz val="10"/>
        <color theme="1"/>
        <rFont val="Roboto"/>
      </rPr>
      <t xml:space="preserve"> 
Chronic physical and Sea level rise  
</t>
    </r>
    <r>
      <rPr>
        <b/>
        <sz val="10"/>
        <color theme="1"/>
        <rFont val="Roboto"/>
      </rPr>
      <t xml:space="preserve">Primary potential financial impact: </t>
    </r>
    <r>
      <rPr>
        <sz val="10"/>
        <color theme="1"/>
        <rFont val="Roboto"/>
      </rPr>
      <t xml:space="preserve"> 
Increased indirect (operating) costs  
</t>
    </r>
    <r>
      <rPr>
        <b/>
        <sz val="10"/>
        <color theme="1"/>
        <rFont val="Roboto"/>
      </rPr>
      <t>Company-specific description:</t>
    </r>
    <r>
      <rPr>
        <sz val="10"/>
        <color theme="1"/>
        <rFont val="Roboto"/>
      </rPr>
      <t xml:space="preserve">
Some of our sites are located near sea level, and thus, chronic risks can affect the  external environments around those facilities. This may pose a risk of damaging our  operations and infrastructure either partially or fully. Such increased duration of  business interruption and damage to assets will ask for increased insurance.</t>
    </r>
  </si>
  <si>
    <r>
      <rPr>
        <b/>
        <sz val="10"/>
        <color theme="1"/>
        <rFont val="Roboto"/>
      </rPr>
      <t>Opportunity type</t>
    </r>
    <r>
      <rPr>
        <sz val="10"/>
        <color theme="1"/>
        <rFont val="Roboto"/>
      </rPr>
      <t xml:space="preserve"> : Resilience  
</t>
    </r>
    <r>
      <rPr>
        <b/>
        <sz val="10"/>
        <color theme="1"/>
        <rFont val="Roboto"/>
      </rPr>
      <t>Primary climate-related opportunity driver</t>
    </r>
    <r>
      <rPr>
        <sz val="10"/>
        <color theme="1"/>
        <rFont val="Roboto"/>
      </rPr>
      <t xml:space="preserve"> : Resource substitutes/diversification  
</t>
    </r>
    <r>
      <rPr>
        <b/>
        <sz val="10"/>
        <color theme="1"/>
        <rFont val="Roboto"/>
      </rPr>
      <t>Primary potential financial impact</t>
    </r>
    <r>
      <rPr>
        <sz val="10"/>
        <color theme="1"/>
        <rFont val="Roboto"/>
      </rPr>
      <t xml:space="preserve"> : Increased access to capital</t>
    </r>
  </si>
  <si>
    <t>CDP 2.4 and 2.4a (Page 23 and 24)</t>
  </si>
  <si>
    <r>
      <t xml:space="preserve">The company has conducted </t>
    </r>
    <r>
      <rPr>
        <b/>
        <sz val="10"/>
        <color theme="1"/>
        <rFont val="Roboto"/>
      </rPr>
      <t>climate-related scenario analysis</t>
    </r>
    <r>
      <rPr>
        <sz val="10"/>
        <color theme="1"/>
        <rFont val="Roboto"/>
      </rPr>
      <t xml:space="preserve"> and the same is disclosed in </t>
    </r>
    <r>
      <rPr>
        <b/>
        <sz val="10"/>
        <color theme="1"/>
        <rFont val="Roboto"/>
      </rPr>
      <t>"Climate Change Assessment"</t>
    </r>
    <r>
      <rPr>
        <sz val="10"/>
        <color theme="1"/>
        <rFont val="Roboto"/>
      </rPr>
      <t xml:space="preserve"> section in </t>
    </r>
    <r>
      <rPr>
        <b/>
        <sz val="10"/>
        <color theme="1"/>
        <rFont val="Roboto"/>
      </rPr>
      <t>Integrated Report</t>
    </r>
  </si>
  <si>
    <r>
      <t>We use</t>
    </r>
    <r>
      <rPr>
        <b/>
        <sz val="10"/>
        <color theme="1"/>
        <rFont val="Roboto"/>
      </rPr>
      <t xml:space="preserve"> qualitative climate-related scenario analysis</t>
    </r>
    <r>
      <rPr>
        <sz val="10"/>
        <color theme="1"/>
        <rFont val="Roboto"/>
      </rPr>
      <t xml:space="preserve"> and the same is disclosed in </t>
    </r>
    <r>
      <rPr>
        <b/>
        <sz val="10"/>
        <color theme="1"/>
        <rFont val="Roboto"/>
      </rPr>
      <t>"Climate Change Assessment</t>
    </r>
    <r>
      <rPr>
        <sz val="10"/>
        <color theme="1"/>
        <rFont val="Roboto"/>
      </rPr>
      <t>" section in</t>
    </r>
    <r>
      <rPr>
        <b/>
        <sz val="10"/>
        <color theme="1"/>
        <rFont val="Roboto"/>
      </rPr>
      <t xml:space="preserve"> Integrated Report</t>
    </r>
  </si>
  <si>
    <r>
      <t xml:space="preserve">Yes, we have a </t>
    </r>
    <r>
      <rPr>
        <b/>
        <sz val="10"/>
        <color theme="1"/>
        <rFont val="Roboto"/>
      </rPr>
      <t>context-specific</t>
    </r>
    <r>
      <rPr>
        <sz val="10"/>
        <color theme="1"/>
        <rFont val="Roboto"/>
      </rPr>
      <t xml:space="preserve"> plan to adapt to physical climate risks in existing and/or new operations. Please provide supporting evidence and indicate if this is available in the public domain.</t>
    </r>
  </si>
  <si>
    <r>
      <t xml:space="preserve">The risk assessment and plan to adapt to physical climate risks cover the following share of our </t>
    </r>
    <r>
      <rPr>
        <b/>
        <sz val="10"/>
        <color theme="1"/>
        <rFont val="Roboto"/>
      </rPr>
      <t>existing operations</t>
    </r>
    <r>
      <rPr>
        <sz val="10"/>
        <color theme="1"/>
        <rFont val="Roboto"/>
      </rPr>
      <t xml:space="preserve"> (Percentage of total revenues):</t>
    </r>
  </si>
  <si>
    <r>
      <t>Yes, we have an </t>
    </r>
    <r>
      <rPr>
        <b/>
        <sz val="10"/>
        <color theme="1"/>
        <rFont val="Roboto"/>
      </rPr>
      <t>overall plan</t>
    </r>
    <r>
      <rPr>
        <sz val="10"/>
        <color theme="1"/>
        <rFont val="Roboto"/>
      </rPr>
      <t> to adapt to potential physical climate risks. Please provide supporting evidence and indicate if this is available in the public domain.</t>
    </r>
  </si>
  <si>
    <t>The plan includes a target to implement relevant adaptation measures within the following timeline for existing operations:
Less than 5 years</t>
  </si>
  <si>
    <r>
      <t xml:space="preserve">The risk assessment and plan to adapt to physical climate risks cover the following share of our </t>
    </r>
    <r>
      <rPr>
        <b/>
        <sz val="10"/>
        <color theme="1"/>
        <rFont val="Roboto"/>
      </rPr>
      <t xml:space="preserve">new operations </t>
    </r>
    <r>
      <rPr>
        <sz val="10"/>
        <color theme="1"/>
        <rFont val="Roboto"/>
      </rPr>
      <t>(Percentage of new operations):</t>
    </r>
  </si>
  <si>
    <t>The plan includes a target to implement relevant adaptation measures within the following timeline:
Less than 5 years</t>
  </si>
  <si>
    <r>
      <t xml:space="preserve">Tata Power has a </t>
    </r>
    <r>
      <rPr>
        <b/>
        <sz val="10"/>
        <color theme="1"/>
        <rFont val="Roboto"/>
      </rPr>
      <t xml:space="preserve">context-specific plan </t>
    </r>
    <r>
      <rPr>
        <sz val="10"/>
        <color theme="1"/>
        <rFont val="Roboto"/>
      </rPr>
      <t xml:space="preserve">indentified for </t>
    </r>
    <r>
      <rPr>
        <b/>
        <sz val="10"/>
        <color theme="1"/>
        <rFont val="Roboto"/>
      </rPr>
      <t>physical climate risks</t>
    </r>
    <r>
      <rPr>
        <sz val="10"/>
        <color theme="1"/>
        <rFont val="Roboto"/>
      </rPr>
      <t xml:space="preserve"> identified under </t>
    </r>
    <r>
      <rPr>
        <b/>
        <sz val="10"/>
        <color theme="1"/>
        <rFont val="Roboto"/>
      </rPr>
      <t>Risk R7 Climate change, water, and Business
Continuity Plan (BCP))</t>
    </r>
  </si>
  <si>
    <r>
      <t>The same is reported in</t>
    </r>
    <r>
      <rPr>
        <b/>
        <sz val="10"/>
        <color theme="1"/>
        <rFont val="Roboto"/>
      </rPr>
      <t xml:space="preserve"> Integrated Report</t>
    </r>
  </si>
  <si>
    <r>
      <t xml:space="preserve">Target Type and Metric
</t>
    </r>
    <r>
      <rPr>
        <sz val="10"/>
        <color theme="1"/>
        <rFont val="Roboto"/>
      </rPr>
      <t>Absolute targets</t>
    </r>
  </si>
  <si>
    <t>https://sciencebasedtargets.org/companies-taking-action</t>
  </si>
  <si>
    <t>Base Year : FY 2022
Target Year : FY 2037</t>
  </si>
  <si>
    <r>
      <rPr>
        <b/>
        <u/>
        <sz val="10"/>
        <color theme="1"/>
        <rFont val="Roboto"/>
      </rPr>
      <t>Target 1</t>
    </r>
    <r>
      <rPr>
        <b/>
        <sz val="10"/>
        <color theme="1"/>
        <rFont val="Roboto"/>
      </rPr>
      <t xml:space="preserve"> </t>
    </r>
    <r>
      <rPr>
        <sz val="10"/>
        <color theme="1"/>
        <rFont val="Roboto"/>
      </rPr>
      <t xml:space="preserve">- Tata Power commits to </t>
    </r>
    <r>
      <rPr>
        <b/>
        <sz val="10"/>
        <color theme="1"/>
        <rFont val="Roboto"/>
      </rPr>
      <t>reduce</t>
    </r>
    <r>
      <rPr>
        <sz val="10"/>
        <color theme="1"/>
        <rFont val="Roboto"/>
      </rPr>
      <t xml:space="preserve"> </t>
    </r>
    <r>
      <rPr>
        <b/>
        <sz val="10"/>
        <color theme="1"/>
        <rFont val="Roboto"/>
      </rPr>
      <t>scope</t>
    </r>
    <r>
      <rPr>
        <sz val="10"/>
        <color theme="1"/>
        <rFont val="Roboto"/>
      </rPr>
      <t xml:space="preserve"> 1 GHG emissions </t>
    </r>
    <r>
      <rPr>
        <b/>
        <sz val="10"/>
        <color theme="1"/>
        <rFont val="Roboto"/>
      </rPr>
      <t>70.5 % per MWh</t>
    </r>
    <r>
      <rPr>
        <sz val="10"/>
        <color theme="1"/>
        <rFont val="Roboto"/>
      </rPr>
      <t xml:space="preserve"> by </t>
    </r>
    <r>
      <rPr>
        <b/>
        <sz val="10"/>
        <color theme="1"/>
        <rFont val="Roboto"/>
      </rPr>
      <t>FY2037</t>
    </r>
    <r>
      <rPr>
        <sz val="10"/>
        <color theme="1"/>
        <rFont val="Roboto"/>
      </rPr>
      <t xml:space="preserve"> from a </t>
    </r>
    <r>
      <rPr>
        <b/>
        <sz val="10"/>
        <color theme="1"/>
        <rFont val="Roboto"/>
      </rPr>
      <t xml:space="preserve">FY2022 base year. 
</t>
    </r>
    <r>
      <rPr>
        <b/>
        <u/>
        <sz val="10"/>
        <color theme="1"/>
        <rFont val="Roboto"/>
      </rPr>
      <t>Target 2*</t>
    </r>
    <r>
      <rPr>
        <sz val="10"/>
        <color theme="1"/>
        <rFont val="Roboto"/>
      </rPr>
      <t xml:space="preserve"> - Tata Power commits to reduce </t>
    </r>
    <r>
      <rPr>
        <b/>
        <sz val="10"/>
        <color theme="1"/>
        <rFont val="Roboto"/>
      </rPr>
      <t>scope 1 and 3 GHG</t>
    </r>
    <r>
      <rPr>
        <sz val="10"/>
        <color theme="1"/>
        <rFont val="Roboto"/>
      </rPr>
      <t xml:space="preserve"> emissions from the generation of all sold electricity </t>
    </r>
    <r>
      <rPr>
        <b/>
        <sz val="10"/>
        <color theme="1"/>
        <rFont val="Roboto"/>
      </rPr>
      <t xml:space="preserve">70.5% per MWh </t>
    </r>
    <r>
      <rPr>
        <sz val="10"/>
        <color theme="1"/>
        <rFont val="Roboto"/>
      </rPr>
      <t xml:space="preserve">by </t>
    </r>
    <r>
      <rPr>
        <b/>
        <sz val="10"/>
        <color theme="1"/>
        <rFont val="Roboto"/>
      </rPr>
      <t xml:space="preserve">FY 2037 </t>
    </r>
    <r>
      <rPr>
        <sz val="10"/>
        <color theme="1"/>
        <rFont val="Roboto"/>
      </rPr>
      <t>from a</t>
    </r>
    <r>
      <rPr>
        <b/>
        <sz val="10"/>
        <color theme="1"/>
        <rFont val="Roboto"/>
      </rPr>
      <t xml:space="preserve"> FY 2022 base year
</t>
    </r>
    <r>
      <rPr>
        <sz val="10"/>
        <color theme="1"/>
        <rFont val="Roboto"/>
      </rPr>
      <t xml:space="preserve">*Target 2 includes emissions from generation of electricity and emissions from purchased electricity that is sold to customers. 
</t>
    </r>
    <r>
      <rPr>
        <b/>
        <u/>
        <sz val="10"/>
        <color theme="1"/>
        <rFont val="Roboto"/>
      </rPr>
      <t>Target 3**</t>
    </r>
    <r>
      <rPr>
        <sz val="10"/>
        <color theme="1"/>
        <rFont val="Roboto"/>
      </rPr>
      <t xml:space="preserve"> - Tata Power commits to reduce </t>
    </r>
    <r>
      <rPr>
        <b/>
        <sz val="10"/>
        <color theme="1"/>
        <rFont val="Roboto"/>
      </rPr>
      <t>absolute</t>
    </r>
    <r>
      <rPr>
        <sz val="10"/>
        <color theme="1"/>
        <rFont val="Roboto"/>
      </rPr>
      <t xml:space="preserve"> </t>
    </r>
    <r>
      <rPr>
        <b/>
        <sz val="10"/>
        <color theme="1"/>
        <rFont val="Roboto"/>
      </rPr>
      <t>scope 2 GHG emissions 12.5 %</t>
    </r>
    <r>
      <rPr>
        <sz val="10"/>
        <color theme="1"/>
        <rFont val="Roboto"/>
      </rPr>
      <t xml:space="preserve"> by </t>
    </r>
    <r>
      <rPr>
        <b/>
        <sz val="10"/>
        <color theme="1"/>
        <rFont val="Roboto"/>
      </rPr>
      <t>FY2027</t>
    </r>
    <r>
      <rPr>
        <sz val="10"/>
        <color theme="1"/>
        <rFont val="Roboto"/>
      </rPr>
      <t xml:space="preserve"> from a </t>
    </r>
    <r>
      <rPr>
        <b/>
        <sz val="10"/>
        <color theme="1"/>
        <rFont val="Roboto"/>
      </rPr>
      <t>FY2022 base year.</t>
    </r>
    <r>
      <rPr>
        <sz val="10"/>
        <color theme="1"/>
        <rFont val="Roboto"/>
      </rPr>
      <t xml:space="preserve"> 
** Target 3 includes scope 2 emissions due to T&amp;D losses for purchased power sold to consumers</t>
    </r>
  </si>
  <si>
    <t xml:space="preserve">Scope 1 </t>
  </si>
  <si>
    <r>
      <t xml:space="preserve">Base Year Emissions : </t>
    </r>
    <r>
      <rPr>
        <b/>
        <sz val="10"/>
        <color theme="1"/>
        <rFont val="Roboto"/>
      </rPr>
      <t>23,62,000</t>
    </r>
    <r>
      <rPr>
        <sz val="10"/>
        <color theme="1"/>
        <rFont val="Roboto"/>
      </rPr>
      <t xml:space="preserve">
Percentage of total base year emissions : </t>
    </r>
    <r>
      <rPr>
        <b/>
        <sz val="10"/>
        <color theme="1"/>
        <rFont val="Roboto"/>
      </rPr>
      <t>100%</t>
    </r>
  </si>
  <si>
    <r>
      <t xml:space="preserve">Base Year Emissions : </t>
    </r>
    <r>
      <rPr>
        <b/>
        <sz val="10"/>
        <color theme="1"/>
        <rFont val="Roboto"/>
      </rPr>
      <t>2,83,12,137</t>
    </r>
    <r>
      <rPr>
        <sz val="10"/>
        <color theme="1"/>
        <rFont val="Roboto"/>
      </rPr>
      <t xml:space="preserve">
Percentage of total base year emissions : </t>
    </r>
    <r>
      <rPr>
        <b/>
        <sz val="10"/>
        <color theme="1"/>
        <rFont val="Roboto"/>
      </rPr>
      <t>100</t>
    </r>
    <r>
      <rPr>
        <sz val="10"/>
        <color theme="1"/>
        <rFont val="Roboto"/>
      </rPr>
      <t>%</t>
    </r>
  </si>
  <si>
    <t>Intensity - metric tons CO2 equivalenets / MWh</t>
  </si>
  <si>
    <t>Purchased goods like raw materials consumed, finished goods &amp; spares and repairs &amp; maintenance etc. related emissions are accounted/included based on monetary allocation</t>
  </si>
  <si>
    <t>Emissions for Capital Goods based on Monetary allocation</t>
  </si>
  <si>
    <t>The emissions are from the purchased electricity that we are selling to customers along with upstream emissions of fuels from Scope 1 and 2</t>
  </si>
  <si>
    <t>Emissions from transportation and distribution of products purchased between tier 1 suppliers and own operations in vehicles not owned or operated by the reporting company.</t>
  </si>
  <si>
    <t>Calculated basis Emission factor x Total Waste generated</t>
  </si>
  <si>
    <t>Calculated as per data from online travel system (air, rail, road). WTW emission estimation carried out</t>
  </si>
  <si>
    <t>Detailed Well-to-Wheel emission estimation based on employee sample survey</t>
  </si>
  <si>
    <t>Includes downstream transportation &amp; distribution of sold products i.e. – solar panels</t>
  </si>
  <si>
    <t>This refers to EV chargers installed by Tata Power</t>
  </si>
  <si>
    <t>This refers to sold Solar panels as part of EPC business in Tata Power</t>
  </si>
  <si>
    <t>Only one distribution franchisee, who emissions have been accounted</t>
  </si>
  <si>
    <t>Equity stakes in entities</t>
  </si>
  <si>
    <t>CDP C11.3 and 11.3a (Page - 104 and 105)</t>
  </si>
  <si>
    <r>
      <t>We use</t>
    </r>
    <r>
      <rPr>
        <b/>
        <sz val="10"/>
        <color theme="1"/>
        <rFont val="Roboto"/>
      </rPr>
      <t xml:space="preserve"> implicit Carbon price</t>
    </r>
    <r>
      <rPr>
        <sz val="10"/>
        <color theme="1"/>
        <rFont val="Roboto"/>
      </rPr>
      <t xml:space="preserve"> as a proxy for </t>
    </r>
    <r>
      <rPr>
        <b/>
        <sz val="10"/>
        <color theme="1"/>
        <rFont val="Roboto"/>
      </rPr>
      <t>Internal Carbon price</t>
    </r>
    <r>
      <rPr>
        <sz val="10"/>
        <color theme="1"/>
        <rFont val="Roboto"/>
      </rPr>
      <t xml:space="preserve">
</t>
    </r>
    <r>
      <rPr>
        <b/>
        <sz val="10"/>
        <color theme="1"/>
        <rFont val="Roboto"/>
      </rPr>
      <t>Objective</t>
    </r>
    <r>
      <rPr>
        <sz val="10"/>
        <color theme="1"/>
        <rFont val="Roboto"/>
      </rPr>
      <t xml:space="preserve"> - 
1. Drive low-carbon investment
2. Identify and seize low-carbon opportunities</t>
    </r>
  </si>
  <si>
    <t>Alignment with the price of a carbon tax</t>
  </si>
  <si>
    <t>Managing stakeholder expectations</t>
  </si>
  <si>
    <t>Invest on Clean &amp; green portfolio</t>
  </si>
  <si>
    <t>Stress testing existing investments</t>
  </si>
  <si>
    <t>Drive investment in renewables</t>
  </si>
  <si>
    <t>Chaning behaviour of customers</t>
  </si>
  <si>
    <t>Driving Energy Efficiency across operations</t>
  </si>
  <si>
    <t>Engagment with suppliers on scope 3 emission reduction</t>
  </si>
  <si>
    <t>Implicit price</t>
  </si>
  <si>
    <t>Company wide (with local variations accepted)</t>
  </si>
  <si>
    <t>1,088
Currency:  INR (Indian National Rupee)</t>
  </si>
  <si>
    <t>Internal Consultation</t>
  </si>
  <si>
    <r>
      <rPr>
        <b/>
        <sz val="10"/>
        <color theme="1"/>
        <rFont val="Roboto"/>
      </rPr>
      <t>Net-zero Strategy:</t>
    </r>
    <r>
      <rPr>
        <sz val="10"/>
        <color theme="1"/>
        <rFont val="Roboto"/>
      </rPr>
      <t xml:space="preserve">
We have defined or already implemented programs or activities to achieve the emission reduction targets.</t>
    </r>
  </si>
  <si>
    <r>
      <t xml:space="preserve">Base Year : </t>
    </r>
    <r>
      <rPr>
        <b/>
        <sz val="10"/>
        <color theme="1"/>
        <rFont val="Roboto"/>
      </rPr>
      <t>2022</t>
    </r>
    <r>
      <rPr>
        <sz val="10"/>
        <color theme="1"/>
        <rFont val="Roboto"/>
      </rPr>
      <t xml:space="preserve">
Target Year: </t>
    </r>
    <r>
      <rPr>
        <b/>
        <sz val="10"/>
        <color theme="1"/>
        <rFont val="Roboto"/>
      </rPr>
      <t>2037</t>
    </r>
  </si>
  <si>
    <t>We intend to neutralize residual emissions and/or further mitigate emissions beyond our value chain with the following activities:
Offsetting, e.g., purchasing carbon credits</t>
  </si>
  <si>
    <r>
      <t xml:space="preserve">Tata Power </t>
    </r>
    <r>
      <rPr>
        <sz val="10"/>
        <color theme="1"/>
        <rFont val="Roboto"/>
      </rPr>
      <t>has</t>
    </r>
    <r>
      <rPr>
        <b/>
        <sz val="10"/>
        <color theme="1"/>
        <rFont val="Roboto"/>
      </rPr>
      <t xml:space="preserve"> commitment</t>
    </r>
    <r>
      <rPr>
        <sz val="10"/>
        <color theme="1"/>
        <rFont val="Roboto"/>
      </rPr>
      <t xml:space="preserve"> to become "</t>
    </r>
    <r>
      <rPr>
        <b/>
        <sz val="10"/>
        <color theme="1"/>
        <rFont val="Roboto"/>
      </rPr>
      <t>Net Zero by 2045"
Please refer the table given below for detailed representation</t>
    </r>
  </si>
  <si>
    <r>
      <rPr>
        <b/>
        <sz val="10"/>
        <color theme="1"/>
        <rFont val="Roboto"/>
      </rPr>
      <t xml:space="preserve">Target 1 </t>
    </r>
    <r>
      <rPr>
        <sz val="10"/>
        <color theme="1"/>
        <rFont val="Roboto"/>
      </rPr>
      <t xml:space="preserve">- Tata Power commits to reduce </t>
    </r>
    <r>
      <rPr>
        <b/>
        <sz val="10"/>
        <color theme="1"/>
        <rFont val="Roboto"/>
      </rPr>
      <t>scope 1 GHG emissions 70.5 % per MWh</t>
    </r>
    <r>
      <rPr>
        <sz val="10"/>
        <color theme="1"/>
        <rFont val="Roboto"/>
      </rPr>
      <t xml:space="preserve"> by </t>
    </r>
    <r>
      <rPr>
        <b/>
        <sz val="10"/>
        <color theme="1"/>
        <rFont val="Roboto"/>
      </rPr>
      <t>FY2037</t>
    </r>
    <r>
      <rPr>
        <sz val="10"/>
        <color theme="1"/>
        <rFont val="Roboto"/>
      </rPr>
      <t xml:space="preserve"> from a </t>
    </r>
    <r>
      <rPr>
        <b/>
        <sz val="10"/>
        <color theme="1"/>
        <rFont val="Roboto"/>
      </rPr>
      <t>FY2022</t>
    </r>
    <r>
      <rPr>
        <sz val="10"/>
        <color theme="1"/>
        <rFont val="Roboto"/>
      </rPr>
      <t xml:space="preserve"> </t>
    </r>
    <r>
      <rPr>
        <b/>
        <sz val="10"/>
        <color theme="1"/>
        <rFont val="Roboto"/>
      </rPr>
      <t>base</t>
    </r>
    <r>
      <rPr>
        <sz val="10"/>
        <color theme="1"/>
        <rFont val="Roboto"/>
      </rPr>
      <t xml:space="preserve"> year. 
</t>
    </r>
    <r>
      <rPr>
        <b/>
        <sz val="10"/>
        <color theme="1"/>
        <rFont val="Roboto"/>
      </rPr>
      <t>Target 2*</t>
    </r>
    <r>
      <rPr>
        <sz val="10"/>
        <color theme="1"/>
        <rFont val="Roboto"/>
      </rPr>
      <t xml:space="preserve"> - Tata Power commits to </t>
    </r>
    <r>
      <rPr>
        <b/>
        <sz val="10"/>
        <color theme="1"/>
        <rFont val="Roboto"/>
      </rPr>
      <t>reduce</t>
    </r>
    <r>
      <rPr>
        <sz val="10"/>
        <color theme="1"/>
        <rFont val="Roboto"/>
      </rPr>
      <t xml:space="preserve"> </t>
    </r>
    <r>
      <rPr>
        <b/>
        <sz val="10"/>
        <color theme="1"/>
        <rFont val="Roboto"/>
      </rPr>
      <t xml:space="preserve">scope 1 and 3 GHG emissions </t>
    </r>
    <r>
      <rPr>
        <sz val="10"/>
        <color theme="1"/>
        <rFont val="Roboto"/>
      </rPr>
      <t>from the generation of all sold electricity</t>
    </r>
    <r>
      <rPr>
        <b/>
        <sz val="10"/>
        <color theme="1"/>
        <rFont val="Roboto"/>
      </rPr>
      <t xml:space="preserve"> 70.5% per MWh</t>
    </r>
    <r>
      <rPr>
        <sz val="10"/>
        <color theme="1"/>
        <rFont val="Roboto"/>
      </rPr>
      <t xml:space="preserve"> by</t>
    </r>
    <r>
      <rPr>
        <b/>
        <sz val="10"/>
        <color theme="1"/>
        <rFont val="Roboto"/>
      </rPr>
      <t xml:space="preserve"> FY 2037</t>
    </r>
    <r>
      <rPr>
        <sz val="10"/>
        <color theme="1"/>
        <rFont val="Roboto"/>
      </rPr>
      <t xml:space="preserve"> from a </t>
    </r>
    <r>
      <rPr>
        <b/>
        <sz val="10"/>
        <color theme="1"/>
        <rFont val="Roboto"/>
      </rPr>
      <t>FY 2022</t>
    </r>
    <r>
      <rPr>
        <sz val="10"/>
        <color theme="1"/>
        <rFont val="Roboto"/>
      </rPr>
      <t xml:space="preserve"> </t>
    </r>
    <r>
      <rPr>
        <b/>
        <sz val="10"/>
        <color theme="1"/>
        <rFont val="Roboto"/>
      </rPr>
      <t>base</t>
    </r>
    <r>
      <rPr>
        <sz val="10"/>
        <color theme="1"/>
        <rFont val="Roboto"/>
      </rPr>
      <t xml:space="preserve"> year
*</t>
    </r>
    <r>
      <rPr>
        <b/>
        <sz val="10"/>
        <color theme="1"/>
        <rFont val="Roboto"/>
      </rPr>
      <t>Target 2</t>
    </r>
    <r>
      <rPr>
        <sz val="10"/>
        <color theme="1"/>
        <rFont val="Roboto"/>
      </rPr>
      <t xml:space="preserve"> </t>
    </r>
    <r>
      <rPr>
        <b/>
        <sz val="10"/>
        <color theme="1"/>
        <rFont val="Roboto"/>
      </rPr>
      <t>includes</t>
    </r>
    <r>
      <rPr>
        <sz val="10"/>
        <color theme="1"/>
        <rFont val="Roboto"/>
      </rPr>
      <t xml:space="preserve"> emissions from </t>
    </r>
    <r>
      <rPr>
        <b/>
        <sz val="10"/>
        <color theme="1"/>
        <rFont val="Roboto"/>
      </rPr>
      <t xml:space="preserve">generation of electricity and emissions from purchased electricity that is sold to customers. </t>
    </r>
    <r>
      <rPr>
        <sz val="10"/>
        <color theme="1"/>
        <rFont val="Roboto"/>
      </rPr>
      <t xml:space="preserve">
</t>
    </r>
    <r>
      <rPr>
        <b/>
        <sz val="10"/>
        <color theme="1"/>
        <rFont val="Roboto"/>
      </rPr>
      <t>Target 3**</t>
    </r>
    <r>
      <rPr>
        <sz val="10"/>
        <color theme="1"/>
        <rFont val="Roboto"/>
      </rPr>
      <t xml:space="preserve"> - Tata Power commits to </t>
    </r>
    <r>
      <rPr>
        <b/>
        <sz val="10"/>
        <color theme="1"/>
        <rFont val="Roboto"/>
      </rPr>
      <t>reduce</t>
    </r>
    <r>
      <rPr>
        <sz val="10"/>
        <color theme="1"/>
        <rFont val="Roboto"/>
      </rPr>
      <t xml:space="preserve"> absolute s</t>
    </r>
    <r>
      <rPr>
        <b/>
        <sz val="10"/>
        <color theme="1"/>
        <rFont val="Roboto"/>
      </rPr>
      <t>cope 2 GHG emissions</t>
    </r>
    <r>
      <rPr>
        <sz val="10"/>
        <color theme="1"/>
        <rFont val="Roboto"/>
      </rPr>
      <t xml:space="preserve"> </t>
    </r>
    <r>
      <rPr>
        <b/>
        <sz val="10"/>
        <color theme="1"/>
        <rFont val="Roboto"/>
      </rPr>
      <t xml:space="preserve">12.5 % by FY2027 </t>
    </r>
    <r>
      <rPr>
        <sz val="10"/>
        <color theme="1"/>
        <rFont val="Roboto"/>
      </rPr>
      <t xml:space="preserve">from a </t>
    </r>
    <r>
      <rPr>
        <b/>
        <sz val="10"/>
        <color theme="1"/>
        <rFont val="Roboto"/>
      </rPr>
      <t>FY2022 base</t>
    </r>
    <r>
      <rPr>
        <sz val="10"/>
        <color theme="1"/>
        <rFont val="Roboto"/>
      </rPr>
      <t xml:space="preserve"> year. 
</t>
    </r>
    <r>
      <rPr>
        <b/>
        <sz val="10"/>
        <color theme="1"/>
        <rFont val="Roboto"/>
      </rPr>
      <t>** Target 3</t>
    </r>
    <r>
      <rPr>
        <sz val="10"/>
        <color theme="1"/>
        <rFont val="Roboto"/>
      </rPr>
      <t xml:space="preserve"> includes </t>
    </r>
    <r>
      <rPr>
        <b/>
        <sz val="10"/>
        <color theme="1"/>
        <rFont val="Roboto"/>
      </rPr>
      <t>scope 2 emissions due to T&amp;D losses for purchased power sold to consumer</t>
    </r>
  </si>
  <si>
    <t xml:space="preserve">Yes
</t>
  </si>
  <si>
    <t>• Focusing on viable technologies like storage technology (hydrogen) and carbon capture/ mitigation</t>
  </si>
  <si>
    <t>At Tata Power, we are committed to ‘No Net Loss of Biodiversity’ and have implemented measures for ecosystem and species conservation at all levels</t>
  </si>
  <si>
    <t>https://www.tatapower.com/sustainability/environment-commitment#tabs-40f4e9aa66-item-edf0824079-tab</t>
  </si>
  <si>
    <r>
      <t xml:space="preserve">Process used for identifying and assessing dependency - and impact-related biodiversity risks : </t>
    </r>
    <r>
      <rPr>
        <b/>
        <sz val="10"/>
        <color theme="1"/>
        <rFont val="Roboto"/>
      </rPr>
      <t>Insight Gatherting</t>
    </r>
    <r>
      <rPr>
        <sz val="10"/>
        <color theme="1"/>
        <rFont val="Roboto"/>
      </rPr>
      <t xml:space="preserve">--&gt; </t>
    </r>
    <r>
      <rPr>
        <b/>
        <sz val="10"/>
        <color theme="1"/>
        <rFont val="Roboto"/>
      </rPr>
      <t>Capacity Buidling</t>
    </r>
    <r>
      <rPr>
        <sz val="10"/>
        <color theme="1"/>
        <rFont val="Roboto"/>
      </rPr>
      <t xml:space="preserve"> --&gt; </t>
    </r>
    <r>
      <rPr>
        <b/>
        <sz val="10"/>
        <color theme="1"/>
        <rFont val="Roboto"/>
      </rPr>
      <t>Data Analysis</t>
    </r>
    <r>
      <rPr>
        <sz val="10"/>
        <color theme="1"/>
        <rFont val="Roboto"/>
      </rPr>
      <t xml:space="preserve"> --&gt; </t>
    </r>
    <r>
      <rPr>
        <b/>
        <sz val="10"/>
        <color theme="1"/>
        <rFont val="Roboto"/>
      </rPr>
      <t xml:space="preserve">Framework refinement based on feedback
Identify </t>
    </r>
    <r>
      <rPr>
        <sz val="10"/>
        <color theme="1"/>
        <rFont val="Roboto"/>
      </rPr>
      <t>(Interface with nature and relevant ecosystem services)</t>
    </r>
    <r>
      <rPr>
        <b/>
        <sz val="10"/>
        <color theme="1"/>
        <rFont val="Roboto"/>
      </rPr>
      <t xml:space="preserve"> --&gt; Access </t>
    </r>
    <r>
      <rPr>
        <sz val="10"/>
        <color theme="1"/>
        <rFont val="Roboto"/>
      </rPr>
      <t xml:space="preserve">(Dependecies and impacts on nature along with risks and opportunities) </t>
    </r>
    <r>
      <rPr>
        <b/>
        <sz val="10"/>
        <color theme="1"/>
        <rFont val="Roboto"/>
      </rPr>
      <t xml:space="preserve">--&gt; Respond </t>
    </r>
    <r>
      <rPr>
        <sz val="10"/>
        <color theme="1"/>
        <rFont val="Roboto"/>
      </rPr>
      <t>(setting and commiting targets)</t>
    </r>
    <r>
      <rPr>
        <b/>
        <sz val="10"/>
        <color theme="1"/>
        <rFont val="Roboto"/>
      </rPr>
      <t xml:space="preserve"> --&gt; Disclose</t>
    </r>
    <r>
      <rPr>
        <sz val="10"/>
        <color theme="1"/>
        <rFont val="Roboto"/>
      </rPr>
      <t xml:space="preserve"> (Outcomes)</t>
    </r>
  </si>
  <si>
    <r>
      <rPr>
        <b/>
        <sz val="10"/>
        <color theme="1"/>
        <rFont val="Roboto"/>
      </rPr>
      <t>Public reporting</t>
    </r>
    <r>
      <rPr>
        <sz val="10"/>
        <color theme="1"/>
        <rFont val="Roboto"/>
      </rPr>
      <t xml:space="preserve"> on the process steps of our Biodiversity risk assessment is done</t>
    </r>
  </si>
  <si>
    <r>
      <rPr>
        <b/>
        <sz val="10"/>
        <color theme="1"/>
        <rFont val="Roboto"/>
      </rPr>
      <t>Location / Individual Area specific approac</t>
    </r>
    <r>
      <rPr>
        <sz val="10"/>
        <color theme="1"/>
        <rFont val="Roboto"/>
      </rPr>
      <t xml:space="preserve">h is used for risks </t>
    </r>
  </si>
  <si>
    <r>
      <t xml:space="preserve">Tata Power uses </t>
    </r>
    <r>
      <rPr>
        <b/>
        <sz val="10"/>
        <color theme="1"/>
        <rFont val="Roboto"/>
      </rPr>
      <t>"WWF Biodiversity Risk Filter"</t>
    </r>
    <r>
      <rPr>
        <sz val="10"/>
        <color theme="1"/>
        <rFont val="Roboto"/>
      </rPr>
      <t xml:space="preserve"> for assessment</t>
    </r>
  </si>
  <si>
    <r>
      <t xml:space="preserve">Tata Power has </t>
    </r>
    <r>
      <rPr>
        <b/>
        <sz val="10"/>
        <color theme="1"/>
        <rFont val="Roboto"/>
      </rPr>
      <t>completed biodiversity risk assessment.</t>
    </r>
  </si>
  <si>
    <r>
      <t xml:space="preserve">Biodiversity risks have been Integrated into Company-wide </t>
    </r>
    <r>
      <rPr>
        <b/>
        <sz val="10"/>
        <color theme="1"/>
        <rFont val="Roboto"/>
      </rPr>
      <t>"Enterprise Risk Management".</t>
    </r>
  </si>
  <si>
    <r>
      <t>In alignment with</t>
    </r>
    <r>
      <rPr>
        <b/>
        <sz val="10"/>
        <color theme="1"/>
        <rFont val="Roboto"/>
      </rPr>
      <t xml:space="preserve"> TNFD, Dependency related biodiversity risks are considered in risk assessment</t>
    </r>
  </si>
  <si>
    <t>We publicly report on the scope of our Biodiversity risk assessment</t>
  </si>
  <si>
    <r>
      <t xml:space="preserve">Our risk assessment scope includes
1. </t>
    </r>
    <r>
      <rPr>
        <b/>
        <sz val="10"/>
        <color theme="1"/>
        <rFont val="Roboto"/>
      </rPr>
      <t>Own Operations</t>
    </r>
    <r>
      <rPr>
        <sz val="10"/>
        <color theme="1"/>
        <rFont val="Roboto"/>
      </rPr>
      <t xml:space="preserve">
2.</t>
    </r>
    <r>
      <rPr>
        <b/>
        <sz val="10"/>
        <color theme="1"/>
        <rFont val="Roboto"/>
      </rPr>
      <t xml:space="preserve"> Adjacent to own operations (10 km radius of operations</t>
    </r>
    <r>
      <rPr>
        <sz val="10"/>
        <color theme="1"/>
        <rFont val="Roboto"/>
      </rPr>
      <t xml:space="preserve">)
3. </t>
    </r>
    <r>
      <rPr>
        <b/>
        <sz val="10"/>
        <color theme="1"/>
        <rFont val="Roboto"/>
      </rPr>
      <t>Value Chain (Upstream and Downstream)</t>
    </r>
  </si>
  <si>
    <t>Tata Power has assessed opreational sites to identify sites with significant biodiverity impacts</t>
  </si>
  <si>
    <t>All</t>
  </si>
  <si>
    <r>
      <rPr>
        <b/>
        <sz val="10"/>
        <color theme="1"/>
        <rFont val="Roboto"/>
      </rPr>
      <t>Transmission:</t>
    </r>
    <r>
      <rPr>
        <sz val="10"/>
        <color theme="1"/>
        <rFont val="Roboto"/>
      </rPr>
      <t xml:space="preserve"> https://www.tatapower.com/what-we-do/transmission
</t>
    </r>
    <r>
      <rPr>
        <b/>
        <sz val="10"/>
        <color theme="1"/>
        <rFont val="Roboto"/>
      </rPr>
      <t>Distribution:</t>
    </r>
    <r>
      <rPr>
        <sz val="10"/>
        <color theme="1"/>
        <rFont val="Roboto"/>
      </rPr>
      <t xml:space="preserve"> https://www.tatapower.com/what-we-do/Distribution
</t>
    </r>
    <r>
      <rPr>
        <b/>
        <sz val="10"/>
        <color theme="1"/>
        <rFont val="Roboto"/>
      </rPr>
      <t>Renewables:</t>
    </r>
    <r>
      <rPr>
        <sz val="10"/>
        <color theme="1"/>
        <rFont val="Roboto"/>
      </rPr>
      <t xml:space="preserve"> https://www.tatapower.com/renewables
</t>
    </r>
    <r>
      <rPr>
        <b/>
        <sz val="10"/>
        <color theme="1"/>
        <rFont val="Roboto"/>
      </rPr>
      <t>Conventional Energy:</t>
    </r>
    <r>
      <rPr>
        <sz val="10"/>
        <color theme="1"/>
        <rFont val="Roboto"/>
      </rPr>
      <t xml:space="preserve"> https://www.tatapower.com/what-we-do/thermal-energy</t>
    </r>
  </si>
  <si>
    <r>
      <rPr>
        <b/>
        <sz val="10"/>
        <color theme="1"/>
        <rFont val="Roboto"/>
      </rPr>
      <t xml:space="preserve">Mangrove conservation
</t>
    </r>
    <r>
      <rPr>
        <sz val="10"/>
        <color theme="1"/>
        <rFont val="Roboto"/>
      </rPr>
      <t>In collaboration with Godrej Boyce Co. Ltd., we
conducted a Mangrove Awareness Workshop at the
Godrej Mangrove Conservation Centre in Mumbai,
focusing on the importance of mangroves, native
species, and their medicinal qualities.</t>
    </r>
  </si>
  <si>
    <r>
      <t xml:space="preserve">Grassland conservation at renewable sites
</t>
    </r>
    <r>
      <rPr>
        <sz val="10"/>
        <color theme="1"/>
        <rFont val="Roboto"/>
      </rPr>
      <t>We will manage grassland ecosystems at our renewable sites to maintain ecological balance by adopting a three‑pronged approach emphasising on promoting clean energy generation, maintaining ecological balance, and contributing to sustainable livelihoods.</t>
    </r>
  </si>
  <si>
    <r>
      <rPr>
        <b/>
        <sz val="10"/>
        <color theme="1"/>
        <rFont val="Roboto"/>
      </rPr>
      <t xml:space="preserve">Elephant conservation corridor in Odisha
</t>
    </r>
    <r>
      <rPr>
        <sz val="10"/>
        <color theme="1"/>
        <rFont val="Roboto"/>
      </rPr>
      <t>In partnership with SNEHA Foundation and the state forest department, we plan to reduce human-elephant conflicts with a comprehensive five year action plan. Measures include installation of early warning systems, vaccination to prevent elephant diseases, and community capacity building.</t>
    </r>
  </si>
  <si>
    <r>
      <t xml:space="preserve">Conserving the majestic Mahseer
</t>
    </r>
    <r>
      <rPr>
        <sz val="10"/>
        <color theme="1"/>
        <rFont val="Roboto"/>
      </rPr>
      <t>Our project includes assessing breeding and reintroducing the humpbacked Mahseer into its natural habitat. Over 50 years, millions of fish seeds have been produced and distributed across India in collaboration with state fishery departments. We have trained 325 fisheries scientists and organised five national workshops to exchange knowledge with international experts, advancing conservation efforts. While the Deccan Mahseer has moved from the IUCN Red List to a Least Concern status due to sustained efforts, the Golden Mahseer remains listed.</t>
    </r>
  </si>
  <si>
    <r>
      <rPr>
        <b/>
        <sz val="10"/>
        <color theme="1"/>
        <rFont val="Roboto"/>
      </rPr>
      <t xml:space="preserve">Watershed initiatives by TPCDT
</t>
    </r>
    <r>
      <rPr>
        <sz val="10"/>
        <color theme="1"/>
        <rFont val="Roboto"/>
      </rPr>
      <t>TPCDT has implemented watershed initiatives in Maharashtra’s wind farm regions like Khandke-Supa, Agaswadi, Jat, and GSW, characterised by low and erratic rainfall.
Our sustainable water management practices, including rainwater harvesting, watershed management, and soil conservation, have improved public health by reducing waterborne
diseases in rural areas of Ahmednagar, Satara, and Sangli districts.</t>
    </r>
  </si>
  <si>
    <t>Tata Power reports transparently on the "Product Stewardship" practices across the value chain of the company</t>
  </si>
  <si>
    <t>Distribution Portfolio</t>
  </si>
  <si>
    <t>As on 31/03/2024</t>
  </si>
  <si>
    <t>AT&amp;C Losses (%)</t>
  </si>
  <si>
    <t>Business Model</t>
  </si>
  <si>
    <t>Equity Stake</t>
  </si>
  <si>
    <t>Number of Customers (Million)</t>
  </si>
  <si>
    <t>License</t>
  </si>
  <si>
    <t>Mumbai Distribution</t>
  </si>
  <si>
    <t>Tata Power Delhi Distribution Limited (TPDDL)</t>
  </si>
  <si>
    <t>Tata Power Western Odisha Limted (TPWODL)</t>
  </si>
  <si>
    <t>Tata Power Centern Odisha Limted (TPCODL)</t>
  </si>
  <si>
    <t>Tata Power Northern Odisha Limted (TPNODL)</t>
  </si>
  <si>
    <t>Tata Power Southern Odisha Limted (TPSODL)</t>
  </si>
  <si>
    <t>Franchise</t>
  </si>
  <si>
    <t>Tata Power Ajmer Distribution Limited (TPADL)</t>
  </si>
  <si>
    <t>Weighted Average - AT&amp;C Losses (%)</t>
  </si>
  <si>
    <t>Mumbai Transmission</t>
  </si>
  <si>
    <t>Powerlinks (JV)</t>
  </si>
  <si>
    <t>NRSS XXXVI Transmission (JV)</t>
  </si>
  <si>
    <t>South-East UP Power Transmission (JV)</t>
  </si>
  <si>
    <t>Transmission Losses (%)</t>
  </si>
  <si>
    <t>Regulated</t>
  </si>
  <si>
    <t>Bid Based</t>
  </si>
  <si>
    <t>CIRCUIT KM (ckm)</t>
  </si>
  <si>
    <t>Transmission Portfolio</t>
  </si>
  <si>
    <r>
      <rPr>
        <sz val="10"/>
        <color theme="1"/>
        <rFont val="Roboto"/>
      </rPr>
      <t>Data on</t>
    </r>
    <r>
      <rPr>
        <b/>
        <sz val="10"/>
        <color theme="1"/>
        <rFont val="Roboto"/>
      </rPr>
      <t xml:space="preserve"> Electricity transmission &amp; Distibution Losses </t>
    </r>
    <r>
      <rPr>
        <sz val="10"/>
        <color theme="1"/>
        <rFont val="Roboto"/>
      </rPr>
      <t xml:space="preserve">is reported publicly in our </t>
    </r>
    <r>
      <rPr>
        <b/>
        <sz val="10"/>
        <color theme="1"/>
        <rFont val="Roboto"/>
      </rPr>
      <t>Integrated Report</t>
    </r>
  </si>
  <si>
    <t>Weighted Average - SAIDI (hours)</t>
  </si>
  <si>
    <t>SAIDI (in hours)</t>
  </si>
  <si>
    <t>Not Applicable
Tata Power do not have any major exposure to gas businesses since our gas portfolio is &lt;0.02%.</t>
  </si>
  <si>
    <t>780 tCO2e/GWh</t>
  </si>
  <si>
    <t>INR (Indian National Rupee)</t>
  </si>
  <si>
    <t>Please refer the tables given below for detailed representation</t>
  </si>
  <si>
    <r>
      <t xml:space="preserve">Tata Power publicly reports on </t>
    </r>
    <r>
      <rPr>
        <b/>
        <sz val="10"/>
        <color theme="1"/>
        <rFont val="Roboto"/>
      </rPr>
      <t>gross electricity generation</t>
    </r>
    <r>
      <rPr>
        <sz val="10"/>
        <color theme="1"/>
        <rFont val="Roboto"/>
      </rPr>
      <t xml:space="preserve"> from </t>
    </r>
    <r>
      <rPr>
        <b/>
        <sz val="10"/>
        <color theme="1"/>
        <rFont val="Roboto"/>
      </rPr>
      <t>controlled assets and related revenues.</t>
    </r>
  </si>
  <si>
    <t>Total electricity generation sold</t>
  </si>
  <si>
    <t>Based on the electricity generation mix (own/controlled assets and purchased/sold electricity from third-parties), the total electricity generation sold during the last reporting year was the following:</t>
  </si>
  <si>
    <t>Other non-RE, please specify: Waste heat recovery boiler/ Blast Furnace Gas / Coke Oven Gas</t>
  </si>
  <si>
    <t>Gross generation 2023 own assets (GWh)
(Indian Context FY24 (Apr23-Mar24))</t>
  </si>
  <si>
    <t>Share generation 2023 own assets (%)
(Indian Context FY24 (Apr23-Mar24))</t>
  </si>
  <si>
    <t>Revenue generated 2023 (currency)
(Indian Context FY24 (Apr23-Mar24))</t>
  </si>
  <si>
    <t>Capacity 2023 (MW)
(Indian Context FY24 (Apr23-Mar24))</t>
  </si>
  <si>
    <t>Share of capacity 2023 (%)
(Indian Context FY24 (Apr23-Mar24))</t>
  </si>
  <si>
    <t>Target capacity 2030 (MW)
(Indian Context FY24 (Apr23-Mar24))</t>
  </si>
  <si>
    <t>Share of target capacity 2030 (%)
(Indian Context FY24 (Apr23-Mar24))</t>
  </si>
  <si>
    <r>
      <t xml:space="preserve">Tata Power </t>
    </r>
    <r>
      <rPr>
        <b/>
        <sz val="10"/>
        <color theme="1"/>
        <rFont val="Roboto"/>
      </rPr>
      <t xml:space="preserve">reports publicly </t>
    </r>
    <r>
      <rPr>
        <sz val="10"/>
        <color theme="1"/>
        <rFont val="Roboto"/>
      </rPr>
      <t xml:space="preserve">on the </t>
    </r>
    <r>
      <rPr>
        <b/>
        <sz val="10"/>
        <color theme="1"/>
        <rFont val="Roboto"/>
      </rPr>
      <t>installed capacity mix</t>
    </r>
    <r>
      <rPr>
        <sz val="10"/>
        <color theme="1"/>
        <rFont val="Roboto"/>
      </rPr>
      <t xml:space="preserve"> for electricity generation in its </t>
    </r>
    <r>
      <rPr>
        <b/>
        <sz val="10"/>
        <color theme="1"/>
        <rFont val="Roboto"/>
      </rPr>
      <t>Integrated Report.</t>
    </r>
  </si>
  <si>
    <t>Other non-RE, please specify:  Waste heat recovery boiler/ Blast Furnace Gas / Coke Oven Gas</t>
  </si>
  <si>
    <t>(MW)</t>
  </si>
  <si>
    <t>As on 31-03-2024</t>
  </si>
  <si>
    <t>Location</t>
  </si>
  <si>
    <t>Fuel</t>
  </si>
  <si>
    <t>Capacity Type</t>
  </si>
  <si>
    <t>India</t>
  </si>
  <si>
    <t>Thermal</t>
  </si>
  <si>
    <t>WHRS/BFG/COG</t>
  </si>
  <si>
    <t>Clean and Green</t>
  </si>
  <si>
    <t>IEL - Unit#5 Jamshedpur</t>
  </si>
  <si>
    <t>IEL - Kalinganagar</t>
  </si>
  <si>
    <t>IEL - PH6 and Kalinganagar</t>
  </si>
  <si>
    <t>Rithala</t>
  </si>
  <si>
    <t>PT CKP</t>
  </si>
  <si>
    <t>International</t>
  </si>
  <si>
    <t>Dagachhu</t>
  </si>
  <si>
    <t>Itezhi Tezhi</t>
  </si>
  <si>
    <t>Adjaristsqali</t>
  </si>
  <si>
    <t xml:space="preserve">Solar </t>
  </si>
  <si>
    <t>Clean and Green (%)</t>
  </si>
  <si>
    <t>Thermal (%)</t>
  </si>
  <si>
    <r>
      <t xml:space="preserve">Renewables: </t>
    </r>
    <r>
      <rPr>
        <sz val="10"/>
        <color theme="1"/>
        <rFont val="Roboto"/>
      </rPr>
      <t>Solar and Wind capacity</t>
    </r>
  </si>
  <si>
    <r>
      <t xml:space="preserve">Non-fossil source: </t>
    </r>
    <r>
      <rPr>
        <sz val="10"/>
        <color theme="1"/>
        <rFont val="Roboto"/>
      </rPr>
      <t>Renewables and Hydro</t>
    </r>
  </si>
  <si>
    <r>
      <t>Clean &amp; Green energy:</t>
    </r>
    <r>
      <rPr>
        <sz val="10"/>
        <color theme="1"/>
        <rFont val="Roboto"/>
      </rPr>
      <t xml:space="preserve"> Non-fossil source and Waste Heat Recovery</t>
    </r>
  </si>
  <si>
    <t>Natual Gas</t>
  </si>
  <si>
    <r>
      <t xml:space="preserve">We report publicly on the installed capacity bifurcated into </t>
    </r>
    <r>
      <rPr>
        <b/>
        <sz val="10"/>
        <color theme="1"/>
        <rFont val="Roboto"/>
      </rPr>
      <t>Thermal</t>
    </r>
    <r>
      <rPr>
        <sz val="10"/>
        <color theme="1"/>
        <rFont val="Roboto"/>
      </rPr>
      <t xml:space="preserve"> and </t>
    </r>
    <r>
      <rPr>
        <b/>
        <sz val="10"/>
        <color theme="1"/>
        <rFont val="Roboto"/>
      </rPr>
      <t xml:space="preserve">Clean &amp; Green Capacity 
</t>
    </r>
    <r>
      <rPr>
        <sz val="10"/>
        <color theme="1"/>
        <rFont val="Roboto"/>
      </rPr>
      <t xml:space="preserve">
</t>
    </r>
    <r>
      <rPr>
        <b/>
        <u/>
        <sz val="10"/>
        <color theme="1"/>
        <rFont val="Roboto"/>
      </rPr>
      <t>Thermal</t>
    </r>
    <r>
      <rPr>
        <sz val="10"/>
        <color theme="1"/>
        <rFont val="Roboto"/>
      </rPr>
      <t xml:space="preserve"> = Coal + Natural Gas
</t>
    </r>
    <r>
      <rPr>
        <b/>
        <u/>
        <sz val="10"/>
        <color theme="1"/>
        <rFont val="Roboto"/>
      </rPr>
      <t>Clean &amp; Green energy =</t>
    </r>
    <r>
      <rPr>
        <b/>
        <sz val="10"/>
        <color theme="1"/>
        <rFont val="Roboto"/>
      </rPr>
      <t xml:space="preserve"> </t>
    </r>
    <r>
      <rPr>
        <sz val="10"/>
        <color theme="1"/>
        <rFont val="Roboto"/>
      </rPr>
      <t>Solar + Wind + Hydros + Waste Heat Recovery/BFG/COG</t>
    </r>
  </si>
  <si>
    <t>Trombay Unit 7</t>
  </si>
  <si>
    <t>Trombay Unit 5 and 8</t>
  </si>
  <si>
    <r>
      <rPr>
        <b/>
        <sz val="10"/>
        <color theme="1"/>
        <rFont val="Roboto"/>
      </rPr>
      <t>Total installed electricity generation capacity (MW)</t>
    </r>
    <r>
      <rPr>
        <sz val="10"/>
        <color theme="1"/>
        <rFont val="Roboto"/>
      </rPr>
      <t xml:space="preserve">
Based on the installed capacity mix, the total installed capacity for electricity generation during the last reporting year was the following:</t>
    </r>
  </si>
  <si>
    <t>Target capacity 2030 (MW)
(Indian Context FY31 (Apr30-Mar31))</t>
  </si>
  <si>
    <t>Share of target capacity 2030 (%)
(Indian Context FY31 (Apr30-Mar31))</t>
  </si>
  <si>
    <r>
      <rPr>
        <b/>
        <sz val="10"/>
        <color theme="1"/>
        <rFont val="Roboto"/>
      </rPr>
      <t>Total installed electricity generation capacity (MW) in 2030</t>
    </r>
    <r>
      <rPr>
        <sz val="10"/>
        <color theme="1"/>
        <rFont val="Roboto"/>
      </rPr>
      <t xml:space="preserve">
Based on the installed capacity mix, the total installed capacity for electricity generation in 2030</t>
    </r>
  </si>
  <si>
    <t>2021 
(Indian Context FY22 (Apr21-Mar22))</t>
  </si>
  <si>
    <t>2022
(Indian Context FY23 (Apr22-Mar23))</t>
  </si>
  <si>
    <t>2023 
(Indian Context FY24 (Apr23-Mar24))</t>
  </si>
  <si>
    <t>Maithon</t>
  </si>
  <si>
    <t>IEL Unit 5 Jamshedpur</t>
  </si>
  <si>
    <t>Station Heat Rate (SHR)</t>
  </si>
  <si>
    <t>GJ/KWh</t>
  </si>
  <si>
    <t>BTU/KWh</t>
  </si>
  <si>
    <r>
      <rPr>
        <sz val="10"/>
        <color theme="1"/>
        <rFont val="Roboto"/>
      </rPr>
      <t>We report on</t>
    </r>
    <r>
      <rPr>
        <b/>
        <sz val="10"/>
        <color theme="1"/>
        <rFont val="Roboto"/>
      </rPr>
      <t xml:space="preserve"> thermal efficieny</t>
    </r>
    <r>
      <rPr>
        <sz val="10"/>
        <color theme="1"/>
        <rFont val="Roboto"/>
      </rPr>
      <t xml:space="preserve"> in terms of</t>
    </r>
    <r>
      <rPr>
        <b/>
        <sz val="10"/>
        <color theme="1"/>
        <rFont val="Roboto"/>
      </rPr>
      <t xml:space="preserve"> Station heat rate (GJ/KWh).
Conversion of Station Heat Rate (GJ/KWh) </t>
    </r>
    <r>
      <rPr>
        <sz val="10"/>
        <color theme="1"/>
        <rFont val="Roboto"/>
      </rPr>
      <t xml:space="preserve">has been done to </t>
    </r>
    <r>
      <rPr>
        <b/>
        <sz val="10"/>
        <color theme="1"/>
        <rFont val="Roboto"/>
      </rPr>
      <t xml:space="preserve">Station Heat Rate (BTU/KWh) </t>
    </r>
    <r>
      <rPr>
        <sz val="10"/>
        <color theme="1"/>
        <rFont val="Roboto"/>
      </rPr>
      <t>for</t>
    </r>
    <r>
      <rPr>
        <b/>
        <sz val="10"/>
        <color theme="1"/>
        <rFont val="Roboto"/>
      </rPr>
      <t xml:space="preserve"> representation.</t>
    </r>
  </si>
  <si>
    <t>Age of Plants (Years)</t>
  </si>
  <si>
    <t>We maintain a continuous effort to enhance the overall efficiency of our plants and power-generation systems. These efforts aim to produce more energy per unit of input material, while reducing waste, cost, and greenhouse gas emissions.</t>
  </si>
  <si>
    <t>Capacity (MW)</t>
  </si>
  <si>
    <r>
      <t>Tata Power</t>
    </r>
    <r>
      <rPr>
        <b/>
        <sz val="10"/>
        <color theme="1"/>
        <rFont val="Roboto"/>
      </rPr>
      <t xml:space="preserve"> publicly reports </t>
    </r>
    <r>
      <rPr>
        <sz val="10"/>
        <color theme="1"/>
        <rFont val="Roboto"/>
      </rPr>
      <t>the a</t>
    </r>
    <r>
      <rPr>
        <b/>
        <sz val="10"/>
        <color theme="1"/>
        <rFont val="Roboto"/>
      </rPr>
      <t>verage availability factor</t>
    </r>
    <r>
      <rPr>
        <sz val="10"/>
        <color theme="1"/>
        <rFont val="Roboto"/>
      </rPr>
      <t xml:space="preserve"> for our gas and coal plants as </t>
    </r>
    <r>
      <rPr>
        <b/>
        <sz val="10"/>
        <color theme="1"/>
        <rFont val="Roboto"/>
      </rPr>
      <t>"Generation Availability (%)".
Please refer the table given below for detailed representation</t>
    </r>
  </si>
  <si>
    <t>Information is available in the public domain.</t>
  </si>
  <si>
    <t>Avg. Availability Factor 2023 [%]
(Indian Context FY2024 (Apr23-Mar24))</t>
  </si>
  <si>
    <t xml:space="preserve">Mundra </t>
  </si>
  <si>
    <t xml:space="preserve">Jojobera </t>
  </si>
  <si>
    <t>IEL</t>
  </si>
  <si>
    <t>Generation Availability (%)</t>
  </si>
  <si>
    <t>2023 
Indian Context FY2024 (Apr23 - Mar24))</t>
  </si>
  <si>
    <r>
      <t xml:space="preserve">1. Data on </t>
    </r>
    <r>
      <rPr>
        <b/>
        <sz val="10"/>
        <color theme="1"/>
        <rFont val="Roboto"/>
      </rPr>
      <t>Carbon Intensity (tCO2e/GWh)</t>
    </r>
    <r>
      <rPr>
        <sz val="10"/>
        <color theme="1"/>
        <rFont val="Roboto"/>
      </rPr>
      <t xml:space="preserve"> is reported in our Integrated Report in </t>
    </r>
    <r>
      <rPr>
        <b/>
        <sz val="10"/>
        <color theme="1"/>
        <rFont val="Roboto"/>
      </rPr>
      <t xml:space="preserve">(tCOe/MWh).
</t>
    </r>
    <r>
      <rPr>
        <sz val="10"/>
        <color theme="1"/>
        <rFont val="Roboto"/>
      </rPr>
      <t xml:space="preserve">2. </t>
    </r>
    <r>
      <rPr>
        <b/>
        <sz val="10"/>
        <color theme="1"/>
        <rFont val="Roboto"/>
      </rPr>
      <t xml:space="preserve">Tata Power </t>
    </r>
    <r>
      <rPr>
        <sz val="10"/>
        <color theme="1"/>
        <rFont val="Roboto"/>
      </rPr>
      <t>is an</t>
    </r>
    <r>
      <rPr>
        <b/>
        <sz val="10"/>
        <color theme="1"/>
        <rFont val="Roboto"/>
      </rPr>
      <t xml:space="preserve"> Integrated Power company</t>
    </r>
    <r>
      <rPr>
        <sz val="10"/>
        <color theme="1"/>
        <rFont val="Roboto"/>
      </rPr>
      <t xml:space="preserve">, wherein </t>
    </r>
    <r>
      <rPr>
        <b/>
        <sz val="10"/>
        <color theme="1"/>
        <rFont val="Roboto"/>
      </rPr>
      <t>power is generated, trasmitted and distributed</t>
    </r>
    <r>
      <rPr>
        <sz val="10"/>
        <color theme="1"/>
        <rFont val="Roboto"/>
      </rPr>
      <t xml:space="preserve"> through its </t>
    </r>
    <r>
      <rPr>
        <b/>
        <sz val="10"/>
        <color theme="1"/>
        <rFont val="Roboto"/>
      </rPr>
      <t>owned/controlled assets</t>
    </r>
    <r>
      <rPr>
        <sz val="10"/>
        <color theme="1"/>
        <rFont val="Roboto"/>
      </rPr>
      <t xml:space="preserve">. There is </t>
    </r>
    <r>
      <rPr>
        <b/>
        <sz val="10"/>
        <color theme="1"/>
        <rFont val="Roboto"/>
      </rPr>
      <t>dual accounting</t>
    </r>
    <r>
      <rPr>
        <sz val="10"/>
        <color theme="1"/>
        <rFont val="Roboto"/>
      </rPr>
      <t xml:space="preserve"> for</t>
    </r>
    <r>
      <rPr>
        <b/>
        <sz val="10"/>
        <color theme="1"/>
        <rFont val="Roboto"/>
      </rPr>
      <t xml:space="preserve"> generation units</t>
    </r>
    <r>
      <rPr>
        <sz val="10"/>
        <color theme="1"/>
        <rFont val="Roboto"/>
      </rPr>
      <t xml:space="preserve"> and </t>
    </r>
    <r>
      <rPr>
        <b/>
        <sz val="10"/>
        <color theme="1"/>
        <rFont val="Roboto"/>
      </rPr>
      <t>purchased units</t>
    </r>
    <r>
      <rPr>
        <sz val="10"/>
        <color theme="1"/>
        <rFont val="Roboto"/>
      </rPr>
      <t xml:space="preserve"> </t>
    </r>
    <r>
      <rPr>
        <b/>
        <sz val="10"/>
        <color theme="1"/>
        <rFont val="Roboto"/>
      </rPr>
      <t>consoliated</t>
    </r>
    <r>
      <rPr>
        <sz val="10"/>
        <color theme="1"/>
        <rFont val="Roboto"/>
      </rPr>
      <t xml:space="preserve"> </t>
    </r>
    <r>
      <rPr>
        <b/>
        <sz val="10"/>
        <color theme="1"/>
        <rFont val="Roboto"/>
      </rPr>
      <t>at Tata Power level</t>
    </r>
    <r>
      <rPr>
        <sz val="10"/>
        <color theme="1"/>
        <rFont val="Roboto"/>
      </rPr>
      <t xml:space="preserve">
3. Similarly, inter-cluster (Generation and T&amp;D) eliminations are carried out in Financial Statements in terms of revenue 
Data on </t>
    </r>
    <r>
      <rPr>
        <b/>
        <sz val="10"/>
        <color theme="1"/>
        <rFont val="Roboto"/>
      </rPr>
      <t>Power generated and sold</t>
    </r>
    <r>
      <rPr>
        <sz val="10"/>
        <color theme="1"/>
        <rFont val="Roboto"/>
      </rPr>
      <t xml:space="preserve"> is represented in </t>
    </r>
    <r>
      <rPr>
        <b/>
        <sz val="10"/>
        <color theme="1"/>
        <rFont val="Roboto"/>
      </rPr>
      <t>MUs (Million Units</t>
    </r>
    <r>
      <rPr>
        <sz val="10"/>
        <color theme="1"/>
        <rFont val="Roboto"/>
      </rPr>
      <t xml:space="preserve">) whereas the </t>
    </r>
    <r>
      <rPr>
        <b/>
        <sz val="10"/>
        <color theme="1"/>
        <rFont val="Roboto"/>
      </rPr>
      <t xml:space="preserve">data reported hererin </t>
    </r>
    <r>
      <rPr>
        <sz val="10"/>
        <color theme="1"/>
        <rFont val="Roboto"/>
      </rPr>
      <t xml:space="preserve">is  in </t>
    </r>
    <r>
      <rPr>
        <b/>
        <sz val="10"/>
        <color theme="1"/>
        <rFont val="Roboto"/>
      </rPr>
      <t>GWh.</t>
    </r>
    <r>
      <rPr>
        <sz val="10"/>
        <color theme="1"/>
        <rFont val="Roboto"/>
      </rPr>
      <t xml:space="preserve">
4. Data on </t>
    </r>
    <r>
      <rPr>
        <b/>
        <sz val="10"/>
        <color theme="1"/>
        <rFont val="Roboto"/>
      </rPr>
      <t>power generated</t>
    </r>
    <r>
      <rPr>
        <sz val="10"/>
        <color theme="1"/>
        <rFont val="Roboto"/>
      </rPr>
      <t xml:space="preserve"> along with </t>
    </r>
    <r>
      <rPr>
        <b/>
        <sz val="10"/>
        <color theme="1"/>
        <rFont val="Roboto"/>
      </rPr>
      <t>related revenues</t>
    </r>
    <r>
      <rPr>
        <sz val="10"/>
        <color theme="1"/>
        <rFont val="Roboto"/>
      </rPr>
      <t xml:space="preserve"> is </t>
    </r>
    <r>
      <rPr>
        <b/>
        <sz val="10"/>
        <color theme="1"/>
        <rFont val="Roboto"/>
      </rPr>
      <t>reported</t>
    </r>
    <r>
      <rPr>
        <sz val="10"/>
        <color theme="1"/>
        <rFont val="Roboto"/>
      </rPr>
      <t xml:space="preserve"> publicly in </t>
    </r>
    <r>
      <rPr>
        <b/>
        <sz val="10"/>
        <color theme="1"/>
        <rFont val="Roboto"/>
      </rPr>
      <t>Integrated Report</t>
    </r>
    <r>
      <rPr>
        <sz val="10"/>
        <color theme="1"/>
        <rFont val="Roboto"/>
      </rPr>
      <t xml:space="preserve">. This data is reported </t>
    </r>
    <r>
      <rPr>
        <b/>
        <sz val="10"/>
        <color theme="1"/>
        <rFont val="Roboto"/>
      </rPr>
      <t>asset wise, Subsidiary wise, JV wise and company wise.</t>
    </r>
  </si>
  <si>
    <t>2023
Indian Context FY 2024 (Apr 23 - Mar 24))</t>
  </si>
  <si>
    <t>RE Generating companies (includes Solar and Wind)</t>
  </si>
  <si>
    <t>Hydros (India)</t>
  </si>
  <si>
    <t xml:space="preserve">Revenue Generated (INR) </t>
  </si>
  <si>
    <t xml:space="preserve">Trombay </t>
  </si>
  <si>
    <t>Mundra (including Coal and Infra Companies)</t>
  </si>
  <si>
    <t>TPDDL (Tata Power Delhi Distribution Limited)</t>
  </si>
  <si>
    <t>TPCODL (Tata Power Central Odisha Distribution Limited)</t>
  </si>
  <si>
    <t>TPSODL (Tata Power Southern Odisha Distribution Limited)</t>
  </si>
  <si>
    <t>TPWODL (Tata Power Western Odisha Distribution Limited)</t>
  </si>
  <si>
    <t>TPNODL (Tata Power Northern Odisha Distribution Limited)</t>
  </si>
  <si>
    <t>Gorss Generation (GWh)</t>
  </si>
  <si>
    <t>Gorss Purchase (GWh)</t>
  </si>
  <si>
    <t>Gross Generation (Million Units)</t>
  </si>
  <si>
    <t>TPADL (Tata Power Ajmer Distribution Limited)</t>
  </si>
  <si>
    <t>Gross Purchase MUs (Million Units)</t>
  </si>
  <si>
    <t>DHPC</t>
  </si>
  <si>
    <t>1, 2</t>
  </si>
  <si>
    <r>
      <rPr>
        <b/>
        <sz val="10"/>
        <color theme="1"/>
        <rFont val="Roboto"/>
      </rPr>
      <t>Tata Power</t>
    </r>
    <r>
      <rPr>
        <sz val="10"/>
        <color theme="1"/>
        <rFont val="Roboto"/>
      </rPr>
      <t xml:space="preserve"> has a </t>
    </r>
    <r>
      <rPr>
        <b/>
        <sz val="10"/>
        <color theme="1"/>
        <rFont val="Roboto"/>
      </rPr>
      <t>policy and commitment</t>
    </r>
    <r>
      <rPr>
        <sz val="10"/>
        <color theme="1"/>
        <rFont val="Roboto"/>
      </rPr>
      <t xml:space="preserve"> on </t>
    </r>
    <r>
      <rPr>
        <b/>
        <sz val="10"/>
        <color theme="1"/>
        <rFont val="Roboto"/>
      </rPr>
      <t>Biodiversity</t>
    </r>
    <r>
      <rPr>
        <sz val="10"/>
        <color theme="1"/>
        <rFont val="Roboto"/>
      </rPr>
      <t xml:space="preserve"> through its </t>
    </r>
    <r>
      <rPr>
        <b/>
        <sz val="10"/>
        <color theme="1"/>
        <rFont val="Roboto"/>
      </rPr>
      <t>Biodiversity Policy</t>
    </r>
  </si>
  <si>
    <r>
      <rPr>
        <b/>
        <sz val="10"/>
        <color theme="1"/>
        <rFont val="Roboto"/>
      </rPr>
      <t>Tata Power</t>
    </r>
    <r>
      <rPr>
        <sz val="10"/>
        <color theme="1"/>
        <rFont val="Roboto"/>
      </rPr>
      <t xml:space="preserve"> has </t>
    </r>
    <r>
      <rPr>
        <b/>
        <sz val="10"/>
        <color theme="1"/>
        <rFont val="Roboto"/>
      </rPr>
      <t>commitments</t>
    </r>
    <r>
      <rPr>
        <sz val="10"/>
        <color theme="1"/>
        <rFont val="Roboto"/>
      </rPr>
      <t xml:space="preserve"> on </t>
    </r>
    <r>
      <rPr>
        <b/>
        <sz val="10"/>
        <color theme="1"/>
        <rFont val="Roboto"/>
      </rPr>
      <t>Biodiversity</t>
    </r>
    <r>
      <rPr>
        <sz val="10"/>
        <color theme="1"/>
        <rFont val="Roboto"/>
      </rPr>
      <t xml:space="preserve"> in its </t>
    </r>
    <r>
      <rPr>
        <b/>
        <sz val="10"/>
        <color theme="1"/>
        <rFont val="Roboto"/>
      </rPr>
      <t>Biodiversity Policy</t>
    </r>
  </si>
  <si>
    <r>
      <rPr>
        <b/>
        <sz val="10"/>
        <color theme="1"/>
        <rFont val="Roboto"/>
      </rPr>
      <t>Achieve</t>
    </r>
    <r>
      <rPr>
        <sz val="10"/>
        <color theme="1"/>
        <rFont val="Roboto"/>
      </rPr>
      <t xml:space="preserve"> </t>
    </r>
    <r>
      <rPr>
        <b/>
        <sz val="10"/>
        <color theme="1"/>
        <rFont val="Roboto"/>
      </rPr>
      <t>Net Positive Impact (NP</t>
    </r>
    <r>
      <rPr>
        <sz val="10"/>
        <color theme="1"/>
        <rFont val="Roboto"/>
      </rPr>
      <t xml:space="preserve">I) on Biodiversity by </t>
    </r>
    <r>
      <rPr>
        <b/>
        <sz val="10"/>
        <color theme="1"/>
        <rFont val="Roboto"/>
      </rPr>
      <t>2040</t>
    </r>
  </si>
  <si>
    <r>
      <t xml:space="preserve">Biodiversity related </t>
    </r>
    <r>
      <rPr>
        <b/>
        <sz val="10"/>
        <color theme="1"/>
        <rFont val="Roboto"/>
      </rPr>
      <t>target and priority areas</t>
    </r>
    <r>
      <rPr>
        <sz val="10"/>
        <color theme="1"/>
        <rFont val="Roboto"/>
      </rPr>
      <t xml:space="preserve"> towards </t>
    </r>
    <r>
      <rPr>
        <b/>
        <sz val="10"/>
        <color theme="1"/>
        <rFont val="Roboto"/>
      </rPr>
      <t>no net loss have been identified</t>
    </r>
  </si>
  <si>
    <r>
      <rPr>
        <b/>
        <sz val="10"/>
        <color theme="1"/>
        <rFont val="Roboto"/>
      </rPr>
      <t>Committed</t>
    </r>
    <r>
      <rPr>
        <sz val="10"/>
        <color theme="1"/>
        <rFont val="Roboto"/>
      </rPr>
      <t xml:space="preserve"> to </t>
    </r>
    <r>
      <rPr>
        <b/>
        <sz val="10"/>
        <color theme="1"/>
        <rFont val="Roboto"/>
      </rPr>
      <t>avoid operational activities</t>
    </r>
    <r>
      <rPr>
        <sz val="10"/>
        <color theme="1"/>
        <rFont val="Roboto"/>
      </rPr>
      <t xml:space="preserve"> near </t>
    </r>
    <r>
      <rPr>
        <b/>
        <sz val="10"/>
        <color theme="1"/>
        <rFont val="Roboto"/>
      </rPr>
      <t>sites</t>
    </r>
    <r>
      <rPr>
        <sz val="10"/>
        <color theme="1"/>
        <rFont val="Roboto"/>
      </rPr>
      <t xml:space="preserve"> </t>
    </r>
    <r>
      <rPr>
        <b/>
        <sz val="10"/>
        <color theme="1"/>
        <rFont val="Roboto"/>
      </rPr>
      <t>containing</t>
    </r>
    <r>
      <rPr>
        <sz val="10"/>
        <color theme="1"/>
        <rFont val="Roboto"/>
      </rPr>
      <t xml:space="preserve"> </t>
    </r>
    <r>
      <rPr>
        <b/>
        <sz val="10"/>
        <color theme="1"/>
        <rFont val="Roboto"/>
      </rPr>
      <t>Biodiversity</t>
    </r>
  </si>
  <si>
    <r>
      <rPr>
        <b/>
        <sz val="10"/>
        <color theme="1"/>
        <rFont val="Roboto"/>
      </rPr>
      <t>Mitigation hierarchy</t>
    </r>
    <r>
      <rPr>
        <sz val="10"/>
        <color theme="1"/>
        <rFont val="Roboto"/>
      </rPr>
      <t xml:space="preserve"> will be </t>
    </r>
    <r>
      <rPr>
        <b/>
        <sz val="10"/>
        <color theme="1"/>
        <rFont val="Roboto"/>
      </rPr>
      <t>applied</t>
    </r>
    <r>
      <rPr>
        <sz val="10"/>
        <color theme="1"/>
        <rFont val="Roboto"/>
      </rPr>
      <t xml:space="preserve"> as part of our </t>
    </r>
    <r>
      <rPr>
        <b/>
        <sz val="10"/>
        <color theme="1"/>
        <rFont val="Roboto"/>
      </rPr>
      <t>Biodiversity Management Plans</t>
    </r>
  </si>
  <si>
    <r>
      <rPr>
        <b/>
        <sz val="10"/>
        <color theme="1"/>
        <rFont val="Roboto"/>
      </rPr>
      <t>Biodiversity risk assessmen</t>
    </r>
    <r>
      <rPr>
        <sz val="10"/>
        <color theme="1"/>
        <rFont val="Roboto"/>
      </rPr>
      <t xml:space="preserve">t is </t>
    </r>
    <r>
      <rPr>
        <b/>
        <sz val="10"/>
        <color theme="1"/>
        <rFont val="Roboto"/>
      </rPr>
      <t>conducted</t>
    </r>
    <r>
      <rPr>
        <sz val="10"/>
        <color theme="1"/>
        <rFont val="Roboto"/>
      </rPr>
      <t xml:space="preserve"> during the </t>
    </r>
    <r>
      <rPr>
        <b/>
        <sz val="10"/>
        <color theme="1"/>
        <rFont val="Roboto"/>
      </rPr>
      <t>life-cycle of operations</t>
    </r>
  </si>
  <si>
    <r>
      <rPr>
        <b/>
        <sz val="10"/>
        <color theme="1"/>
        <rFont val="Roboto"/>
      </rPr>
      <t>Engaging</t>
    </r>
    <r>
      <rPr>
        <sz val="10"/>
        <color theme="1"/>
        <rFont val="Roboto"/>
      </rPr>
      <t xml:space="preserve"> with </t>
    </r>
    <r>
      <rPr>
        <b/>
        <sz val="10"/>
        <color theme="1"/>
        <rFont val="Roboto"/>
      </rPr>
      <t>all stakeholders</t>
    </r>
    <r>
      <rPr>
        <sz val="10"/>
        <color theme="1"/>
        <rFont val="Roboto"/>
      </rPr>
      <t xml:space="preserve"> on Biodiversity - </t>
    </r>
    <r>
      <rPr>
        <b/>
        <sz val="10"/>
        <color theme="1"/>
        <rFont val="Roboto"/>
      </rPr>
      <t>Community, NGOs, employees, Government Authorities, etc</t>
    </r>
  </si>
  <si>
    <r>
      <t xml:space="preserve">Our Biodiversity policy </t>
    </r>
    <r>
      <rPr>
        <b/>
        <sz val="10"/>
        <color theme="1"/>
        <rFont val="Roboto"/>
      </rPr>
      <t>applies</t>
    </r>
    <r>
      <rPr>
        <sz val="10"/>
        <color theme="1"/>
        <rFont val="Roboto"/>
      </rPr>
      <t xml:space="preserve"> to 
</t>
    </r>
    <r>
      <rPr>
        <b/>
        <sz val="10"/>
        <color theme="1"/>
        <rFont val="Roboto"/>
      </rPr>
      <t xml:space="preserve">
a. Own Operations 
b. Value chain (Upstream and downstream) inclduing suppliers and partners</t>
    </r>
  </si>
  <si>
    <r>
      <t>Tata Power's</t>
    </r>
    <r>
      <rPr>
        <b/>
        <sz val="10"/>
        <color theme="1"/>
        <rFont val="Roboto"/>
      </rPr>
      <t xml:space="preserve"> "Biodiversity Policy"</t>
    </r>
    <r>
      <rPr>
        <sz val="10"/>
        <color theme="1"/>
        <rFont val="Roboto"/>
      </rPr>
      <t xml:space="preserve"> is signed by </t>
    </r>
    <r>
      <rPr>
        <b/>
        <sz val="10"/>
        <color theme="1"/>
        <rFont val="Roboto"/>
      </rPr>
      <t>Dr. Praveer Sinha (Non - Independent and Executive Director)</t>
    </r>
    <r>
      <rPr>
        <sz val="10"/>
        <color theme="1"/>
        <rFont val="Roboto"/>
      </rPr>
      <t xml:space="preserve"> on the board of Tata Power.
</t>
    </r>
    <r>
      <rPr>
        <b/>
        <sz val="10"/>
        <color theme="1"/>
        <rFont val="Roboto"/>
      </rPr>
      <t xml:space="preserve">Dr. Praveer Sinha </t>
    </r>
    <r>
      <rPr>
        <sz val="10"/>
        <color theme="1"/>
        <rFont val="Roboto"/>
      </rPr>
      <t xml:space="preserve">is also </t>
    </r>
    <r>
      <rPr>
        <b/>
        <sz val="10"/>
        <color theme="1"/>
        <rFont val="Roboto"/>
      </rPr>
      <t>CEO &amp; Managing Director</t>
    </r>
    <r>
      <rPr>
        <sz val="10"/>
        <color theme="1"/>
        <rFont val="Roboto"/>
      </rPr>
      <t xml:space="preserve"> of Tata Power .</t>
    </r>
  </si>
  <si>
    <r>
      <t>Tata Power's</t>
    </r>
    <r>
      <rPr>
        <b/>
        <sz val="10"/>
        <color theme="1"/>
        <rFont val="Roboto"/>
      </rPr>
      <t xml:space="preserve"> "Biodiversity Policy" </t>
    </r>
    <r>
      <rPr>
        <sz val="10"/>
        <color theme="1"/>
        <rFont val="Roboto"/>
      </rPr>
      <t>is signed by</t>
    </r>
    <r>
      <rPr>
        <b/>
        <sz val="10"/>
        <color theme="1"/>
        <rFont val="Roboto"/>
      </rPr>
      <t xml:space="preserve"> Dr. Praveer Sinha (Non - Independent and Executive Director)</t>
    </r>
    <r>
      <rPr>
        <sz val="10"/>
        <color theme="1"/>
        <rFont val="Roboto"/>
      </rPr>
      <t xml:space="preserve"> on the board of Tata Power.
</t>
    </r>
    <r>
      <rPr>
        <b/>
        <sz val="10"/>
        <color theme="1"/>
        <rFont val="Roboto"/>
      </rPr>
      <t xml:space="preserve">
Dr. Praveer Sinha</t>
    </r>
    <r>
      <rPr>
        <sz val="10"/>
        <color theme="1"/>
        <rFont val="Roboto"/>
      </rPr>
      <t xml:space="preserve"> is also </t>
    </r>
    <r>
      <rPr>
        <b/>
        <sz val="10"/>
        <color theme="1"/>
        <rFont val="Roboto"/>
      </rPr>
      <t>CEO &amp; Managing Director</t>
    </r>
    <r>
      <rPr>
        <sz val="10"/>
        <color theme="1"/>
        <rFont val="Roboto"/>
      </rPr>
      <t xml:space="preserve"> of Tata Power .</t>
    </r>
  </si>
  <si>
    <r>
      <t xml:space="preserve">Tata Power has </t>
    </r>
    <r>
      <rPr>
        <b/>
        <sz val="10"/>
        <color theme="1"/>
        <rFont val="Roboto"/>
      </rPr>
      <t>committed</t>
    </r>
    <r>
      <rPr>
        <sz val="10"/>
        <color theme="1"/>
        <rFont val="Roboto"/>
      </rPr>
      <t xml:space="preserve"> to "</t>
    </r>
    <r>
      <rPr>
        <b/>
        <sz val="10"/>
        <color theme="1"/>
        <rFont val="Roboto"/>
      </rPr>
      <t>No-net deforestation</t>
    </r>
    <r>
      <rPr>
        <sz val="10"/>
        <color theme="1"/>
        <rFont val="Roboto"/>
      </rPr>
      <t xml:space="preserve">" in its </t>
    </r>
    <r>
      <rPr>
        <b/>
        <sz val="10"/>
        <color theme="1"/>
        <rFont val="Roboto"/>
      </rPr>
      <t>Biodiversity Policy.</t>
    </r>
  </si>
  <si>
    <r>
      <t xml:space="preserve">We have </t>
    </r>
    <r>
      <rPr>
        <b/>
        <sz val="10"/>
        <color theme="1"/>
        <rFont val="Roboto"/>
      </rPr>
      <t>committed</t>
    </r>
    <r>
      <rPr>
        <sz val="10"/>
        <color theme="1"/>
        <rFont val="Roboto"/>
      </rPr>
      <t xml:space="preserve"> to </t>
    </r>
    <r>
      <rPr>
        <b/>
        <sz val="10"/>
        <color theme="1"/>
        <rFont val="Roboto"/>
      </rPr>
      <t>"No-net deforestation</t>
    </r>
    <r>
      <rPr>
        <sz val="10"/>
        <color theme="1"/>
        <rFont val="Roboto"/>
      </rPr>
      <t xml:space="preserve">" in our </t>
    </r>
    <r>
      <rPr>
        <b/>
        <sz val="10"/>
        <color theme="1"/>
        <rFont val="Roboto"/>
      </rPr>
      <t>Biodiversity Policy</t>
    </r>
  </si>
  <si>
    <t>https://www.tatapower.com/content/dam/tatapoweraemsitesprogram/tatapower/pdf-root/sustainability/sustainable-governance---policies/Corporate%20Environment%20Policy%20and%20Commitment%20Document.pdf</t>
  </si>
  <si>
    <t>https://www.tatapower.com/content/dam/tatapoweraemsitesprogram/tatapower/pdf-root/sustainability/environmental-compliance/ims-certificates/IMS-Trombay.pdf</t>
  </si>
  <si>
    <t>https://www.tatapower.com/content/dam/tatapoweraemsitesprogram/tatapower/pdf-root/sustainability/environmental-compliance/ims-certificates/IMS-Certificates-Jojobera.pdf</t>
  </si>
  <si>
    <t>https://www.tatapower.com/content/dam/tatapoweraemsitesprogram/tatapower/pdf-root/sustainability/environmental-compliance/ims-certificates/IMS-Maithon.pdf</t>
  </si>
  <si>
    <t>https://www.tatapower.com/content/dam/tatapoweraemsitesprogram/tatapower/pdf-root/sustainability/environmental-compliance/ims-certificates/IMS-Certificates-MTPS.pdf</t>
  </si>
  <si>
    <t>https://www.tatapower.com/content/dam/tatapoweraemsitesprogram/tatapower/pdf-root/sustainability/environmental-compliance/ims-certificates/IMS-Certificates-PPGCL.pdf</t>
  </si>
  <si>
    <t>https://www.tatapower.com/content/dam/tatapoweraemsitesprogram/tatapower/pdf-root/sustainability/environmental-compliance/ims-certificates/IMS-Certificates-Haldia.pdf</t>
  </si>
  <si>
    <t>https://www.tatapower.com/content/dam/tatapoweraemsitesprogram/tatapower/pdf-root/sustainability/environmental-compliance/ims-certificates/IMS-Certificates-IEL-Kalinganagar.pdf</t>
  </si>
  <si>
    <t>https://www.tatapower.com/content/dam/tatapoweraemsitesprogram/tatapower/pdf-root/sustainability/environmental-compliance/ims-certificates/IMS-Certificates-Hydros.pdf</t>
  </si>
  <si>
    <t>https://www.tatapower.com/content/dam/tatapoweraemsitesprogram/tatapower/pdf-root/sustainability/environmental-compliance/ims-certificates/IMS-Certificate-Tata-Power-Solar-Systems-Limited.pdf</t>
  </si>
  <si>
    <t>https://www.tatapower.com/content/dam/tatapoweraemsitesprogram/tatapower/pdf-root/sustainability/environmental-compliance/ims-certificates/IMS-Certificates-Mumbai-TandD.pdf</t>
  </si>
  <si>
    <t>https://www.tatapower.com/content/dam/tatapoweraemsitesprogram/tatapower/pdf-root/sustainability/environmental-compliance/ims-certificates/IMS-Certificates-TPDDL.pdf</t>
  </si>
  <si>
    <t>https://www.tatapower.com/content/dam/tatapoweraemsitesprogram/tatapower/pdf-root/sustainability/environmental-compliance/ims-certificates/IMS-Certificates-TPNODL.pdf</t>
  </si>
  <si>
    <t>https://www.tatapower.com/content/dam/tatapoweraemsitesprogram/tatapower/pdf-root/sustainability/environmental-compliance/ims-certificates/IMS-Certificates-TPSODL.pdf</t>
  </si>
  <si>
    <t>https://www.tatapower.com/content/dam/tatapoweraemsitesprogram/tatapower/pdf-root/sustainability/environmental-compliance/ims-certificates/IMS-Certificates-TPCODL.pdf</t>
  </si>
  <si>
    <t>https://www.tatapower.com/content/dam/tatapoweraemsitesprogram/tatapower/pdf-root/sustainability/environmental-compliance/ims-certificates/IMS-Certificates-TPWODL.pdf</t>
  </si>
  <si>
    <t>https://www.tatapower.com/content/dam/tatapoweraemsitesprogram/tatapower/pdf-root/sustainability/environmental-compliance/ims-certificates/IMS-Certificates-TPADL.pdf</t>
  </si>
  <si>
    <t>https://www.tatapower.com/content/dam/tatapoweraemsitesprogram/tatapower/pdf-root/company-financials/annual-reports/103AnnualReport-2021-22.pdf</t>
  </si>
  <si>
    <t>https://www.tatapower.com/content/dam/tatapoweraemsitesprogram/tatapower/pdf-root/company-financials/annual-reports/104AnnualReport-2022-23.pdf</t>
  </si>
  <si>
    <t>https://www.tatapower.com/content/dam/tatapoweraemsitesprogram/tatapower/pdf-root/company-financials/annual-reports/105AnnualReport-2023-24.pdf</t>
  </si>
  <si>
    <r>
      <t xml:space="preserve">1. </t>
    </r>
    <r>
      <rPr>
        <b/>
        <sz val="10"/>
        <color rgb="FF333333"/>
        <rFont val="Roboto"/>
      </rPr>
      <t xml:space="preserve">Tata Power follows </t>
    </r>
    <r>
      <rPr>
        <sz val="10"/>
        <color rgb="FF333333"/>
        <rFont val="Roboto"/>
      </rPr>
      <t>the</t>
    </r>
    <r>
      <rPr>
        <b/>
        <sz val="10"/>
        <color rgb="FF333333"/>
        <rFont val="Roboto"/>
      </rPr>
      <t xml:space="preserve"> procedure laid</t>
    </r>
    <r>
      <rPr>
        <sz val="10"/>
        <color rgb="FF333333"/>
        <rFont val="Roboto"/>
      </rPr>
      <t xml:space="preserve"> out in</t>
    </r>
    <r>
      <rPr>
        <b/>
        <sz val="10"/>
        <color rgb="FF333333"/>
        <rFont val="Roboto"/>
      </rPr>
      <t xml:space="preserve"> Environmental Impact Assessment Notification, 2006 (India</t>
    </r>
    <r>
      <rPr>
        <sz val="10"/>
        <color rgb="FF333333"/>
        <rFont val="Roboto"/>
      </rPr>
      <t xml:space="preserve">) as part of </t>
    </r>
    <r>
      <rPr>
        <b/>
        <sz val="10"/>
        <color rgb="FF333333"/>
        <rFont val="Roboto"/>
      </rPr>
      <t>assessment</t>
    </r>
    <r>
      <rPr>
        <sz val="10"/>
        <color rgb="FF333333"/>
        <rFont val="Roboto"/>
      </rPr>
      <t xml:space="preserve"> of</t>
    </r>
    <r>
      <rPr>
        <b/>
        <sz val="10"/>
        <color rgb="FF333333"/>
        <rFont val="Roboto"/>
      </rPr>
      <t xml:space="preserve"> Environmental/Social Impact</t>
    </r>
    <r>
      <rPr>
        <sz val="10"/>
        <color rgb="FF333333"/>
        <rFont val="Roboto"/>
      </rPr>
      <t xml:space="preserve">  for all new projects.
2. </t>
    </r>
    <r>
      <rPr>
        <b/>
        <sz val="10"/>
        <color rgb="FF333333"/>
        <rFont val="Roboto"/>
      </rPr>
      <t>Project Consultation / Public hearing</t>
    </r>
    <r>
      <rPr>
        <sz val="10"/>
        <color rgb="FF333333"/>
        <rFont val="Roboto"/>
      </rPr>
      <t xml:space="preserve"> is an </t>
    </r>
    <r>
      <rPr>
        <b/>
        <sz val="10"/>
        <color rgb="FF333333"/>
        <rFont val="Roboto"/>
      </rPr>
      <t>important</t>
    </r>
    <r>
      <rPr>
        <sz val="10"/>
        <color rgb="FF333333"/>
        <rFont val="Roboto"/>
      </rPr>
      <t xml:space="preserve"> </t>
    </r>
    <r>
      <rPr>
        <b/>
        <sz val="10"/>
        <color rgb="FF333333"/>
        <rFont val="Roboto"/>
      </rPr>
      <t>step</t>
    </r>
    <r>
      <rPr>
        <sz val="10"/>
        <color rgb="FF333333"/>
        <rFont val="Roboto"/>
      </rPr>
      <t xml:space="preserve"> </t>
    </r>
    <r>
      <rPr>
        <b/>
        <sz val="10"/>
        <color rgb="FF333333"/>
        <rFont val="Roboto"/>
      </rPr>
      <t>followed</t>
    </r>
    <r>
      <rPr>
        <sz val="10"/>
        <color rgb="FF333333"/>
        <rFont val="Roboto"/>
      </rPr>
      <t xml:space="preserve"> as part of </t>
    </r>
    <r>
      <rPr>
        <b/>
        <sz val="10"/>
        <color rgb="FF333333"/>
        <rFont val="Roboto"/>
      </rPr>
      <t>outlined</t>
    </r>
    <r>
      <rPr>
        <sz val="10"/>
        <color rgb="FF333333"/>
        <rFont val="Roboto"/>
      </rPr>
      <t xml:space="preserve"> </t>
    </r>
    <r>
      <rPr>
        <b/>
        <sz val="10"/>
        <color rgb="FF333333"/>
        <rFont val="Roboto"/>
      </rPr>
      <t>process</t>
    </r>
    <r>
      <rPr>
        <sz val="10"/>
        <color rgb="FF333333"/>
        <rFont val="Roboto"/>
      </rPr>
      <t>.</t>
    </r>
  </si>
  <si>
    <r>
      <rPr>
        <b/>
        <sz val="10"/>
        <color rgb="FF333333"/>
        <rFont val="Roboto"/>
      </rPr>
      <t>Environmental Impact Assessments</t>
    </r>
    <r>
      <rPr>
        <sz val="10"/>
        <color rgb="FF333333"/>
        <rFont val="Roboto"/>
      </rPr>
      <t xml:space="preserve"> are </t>
    </r>
    <r>
      <rPr>
        <b/>
        <sz val="10"/>
        <color rgb="FF333333"/>
        <rFont val="Roboto"/>
      </rPr>
      <t>uploaded</t>
    </r>
    <r>
      <rPr>
        <sz val="10"/>
        <color rgb="FF333333"/>
        <rFont val="Roboto"/>
      </rPr>
      <t xml:space="preserve"> on </t>
    </r>
    <r>
      <rPr>
        <b/>
        <sz val="10"/>
        <color rgb="FF333333"/>
        <rFont val="Roboto"/>
      </rPr>
      <t>company website</t>
    </r>
  </si>
  <si>
    <t>167, 168, 169, 170</t>
  </si>
  <si>
    <t>272, 273</t>
  </si>
  <si>
    <r>
      <t>I</t>
    </r>
    <r>
      <rPr>
        <b/>
        <sz val="10"/>
        <color theme="1"/>
        <rFont val="Roboto"/>
      </rPr>
      <t xml:space="preserve">n India, reducing specific energy consumption </t>
    </r>
    <r>
      <rPr>
        <sz val="10"/>
        <color theme="1"/>
        <rFont val="Roboto"/>
      </rPr>
      <t>for</t>
    </r>
    <r>
      <rPr>
        <b/>
        <sz val="10"/>
        <color theme="1"/>
        <rFont val="Roboto"/>
      </rPr>
      <t xml:space="preserve"> Designated Consumers (energy intensive conumers) </t>
    </r>
    <r>
      <rPr>
        <sz val="10"/>
        <color theme="1"/>
        <rFont val="Roboto"/>
      </rPr>
      <t>is</t>
    </r>
    <r>
      <rPr>
        <b/>
        <sz val="10"/>
        <color theme="1"/>
        <rFont val="Roboto"/>
      </rPr>
      <t xml:space="preserve"> monitored </t>
    </r>
    <r>
      <rPr>
        <sz val="10"/>
        <color theme="1"/>
        <rFont val="Roboto"/>
      </rPr>
      <t>under</t>
    </r>
    <r>
      <rPr>
        <b/>
        <sz val="10"/>
        <color theme="1"/>
        <rFont val="Roboto"/>
      </rPr>
      <t xml:space="preserve"> PAT (Perform, Achieve and Trade) </t>
    </r>
    <r>
      <rPr>
        <sz val="10"/>
        <color theme="1"/>
        <rFont val="Roboto"/>
      </rPr>
      <t>scheme</t>
    </r>
    <r>
      <rPr>
        <b/>
        <sz val="10"/>
        <color theme="1"/>
        <rFont val="Roboto"/>
      </rPr>
      <t xml:space="preserve">. </t>
    </r>
    <r>
      <rPr>
        <sz val="10"/>
        <color theme="1"/>
        <rFont val="Roboto"/>
      </rPr>
      <t>Please</t>
    </r>
    <r>
      <rPr>
        <b/>
        <sz val="10"/>
        <color theme="1"/>
        <rFont val="Roboto"/>
      </rPr>
      <t xml:space="preserve"> </t>
    </r>
    <r>
      <rPr>
        <sz val="10"/>
        <color theme="1"/>
        <rFont val="Roboto"/>
      </rPr>
      <t>refer</t>
    </r>
    <r>
      <rPr>
        <b/>
        <sz val="10"/>
        <color theme="1"/>
        <rFont val="Roboto"/>
      </rPr>
      <t xml:space="preserve"> attachment </t>
    </r>
    <r>
      <rPr>
        <sz val="10"/>
        <color theme="1"/>
        <rFont val="Roboto"/>
      </rPr>
      <t>for</t>
    </r>
    <r>
      <rPr>
        <b/>
        <sz val="10"/>
        <color theme="1"/>
        <rFont val="Roboto"/>
      </rPr>
      <t xml:space="preserve"> </t>
    </r>
    <r>
      <rPr>
        <sz val="10"/>
        <color theme="1"/>
        <rFont val="Roboto"/>
      </rPr>
      <t>details w.r.t</t>
    </r>
    <r>
      <rPr>
        <b/>
        <sz val="10"/>
        <color theme="1"/>
        <rFont val="Roboto"/>
      </rPr>
      <t xml:space="preserve"> "Notified Target", "Achievement" and "Remedial Actions".</t>
    </r>
  </si>
  <si>
    <t>69
12
89</t>
  </si>
  <si>
    <t>169, 170</t>
  </si>
  <si>
    <r>
      <rPr>
        <b/>
        <u/>
        <sz val="10"/>
        <color theme="1"/>
        <rFont val="Roboto"/>
      </rPr>
      <t>Integrated Report FY 24 (Apr23-Mar24)</t>
    </r>
    <r>
      <rPr>
        <b/>
        <sz val="10"/>
        <color theme="1"/>
        <rFont val="Roboto"/>
      </rPr>
      <t xml:space="preserve"> -</t>
    </r>
    <r>
      <rPr>
        <sz val="10"/>
        <color theme="1"/>
        <rFont val="Roboto"/>
      </rPr>
      <t xml:space="preserve"> https://www.tatapower.com/content/dam/tatapoweraemsitesprogram/tatapower/pdf-root/company-financials/annual-reports/105AnnualReport-2023-24.pdf
</t>
    </r>
    <r>
      <rPr>
        <b/>
        <sz val="10"/>
        <color theme="1"/>
        <rFont val="Roboto"/>
      </rPr>
      <t>CDP - Climate Change 2023 (Apr22 - Mar23) -</t>
    </r>
    <r>
      <rPr>
        <sz val="10"/>
        <color theme="1"/>
        <rFont val="Roboto"/>
      </rPr>
      <t xml:space="preserve"> https://www.cdp.net/en/formatted_responses/responses?campaign_id=83630982&amp;discloser_id=1039204&amp;locale=en&amp;organization_name=Tata+Power+Co&amp;organization_number=18286&amp;program=Investor&amp;project_year=2023&amp;redirect=https%3A%2F%2Fcdp.credit360.com%2Fsurveys%2F2023%2Fjwbhd7d6%2F291388&amp;survey_id=82591262</t>
    </r>
  </si>
  <si>
    <t>Integrated Report (Page - 272) 
CDP (Section 8.2a)</t>
  </si>
  <si>
    <r>
      <t xml:space="preserve">Tata Power has </t>
    </r>
    <r>
      <rPr>
        <b/>
        <sz val="10"/>
        <color theme="1"/>
        <rFont val="Roboto"/>
      </rPr>
      <t>robust waste management practices</t>
    </r>
    <r>
      <rPr>
        <sz val="10"/>
        <color theme="1"/>
        <rFont val="Roboto"/>
      </rPr>
      <t xml:space="preserve"> and </t>
    </r>
    <r>
      <rPr>
        <b/>
        <sz val="10"/>
        <color theme="1"/>
        <rFont val="Roboto"/>
      </rPr>
      <t>aims to be Zero Waste to Landfill by 2030</t>
    </r>
    <r>
      <rPr>
        <sz val="10"/>
        <color theme="1"/>
        <rFont val="Roboto"/>
      </rPr>
      <t xml:space="preserve">. Tata Power believes in </t>
    </r>
    <r>
      <rPr>
        <b/>
        <sz val="10"/>
        <color theme="1"/>
        <rFont val="Roboto"/>
      </rPr>
      <t>going beyond compliance</t>
    </r>
    <r>
      <rPr>
        <sz val="10"/>
        <color theme="1"/>
        <rFont val="Roboto"/>
      </rPr>
      <t xml:space="preserve"> and has taken numerous</t>
    </r>
    <r>
      <rPr>
        <b/>
        <sz val="10"/>
        <color theme="1"/>
        <rFont val="Roboto"/>
      </rPr>
      <t xml:space="preserve"> steps to improve waste management practices across its operations</t>
    </r>
    <r>
      <rPr>
        <sz val="10"/>
        <color theme="1"/>
        <rFont val="Roboto"/>
      </rPr>
      <t xml:space="preserve">. All businesses are optimized to </t>
    </r>
    <r>
      <rPr>
        <b/>
        <sz val="10"/>
        <color theme="1"/>
        <rFont val="Roboto"/>
      </rPr>
      <t>minimize waste generation through evaluation of various options of resources, technologies and processes</t>
    </r>
    <r>
      <rPr>
        <sz val="10"/>
        <color theme="1"/>
        <rFont val="Roboto"/>
      </rPr>
      <t>. These processes are also</t>
    </r>
    <r>
      <rPr>
        <b/>
        <sz val="10"/>
        <color theme="1"/>
        <rFont val="Roboto"/>
      </rPr>
      <t xml:space="preserve"> continuously reviewed and improvement initiatives </t>
    </r>
    <r>
      <rPr>
        <sz val="10"/>
        <color theme="1"/>
        <rFont val="Roboto"/>
      </rPr>
      <t xml:space="preserve">are suitably </t>
    </r>
    <r>
      <rPr>
        <b/>
        <sz val="10"/>
        <color theme="1"/>
        <rFont val="Roboto"/>
      </rPr>
      <t>undertaken and monitored</t>
    </r>
    <r>
      <rPr>
        <sz val="10"/>
        <color theme="1"/>
        <rFont val="Roboto"/>
      </rPr>
      <t xml:space="preserve"> for effectiveness. </t>
    </r>
  </si>
  <si>
    <r>
      <t xml:space="preserve">Tata Power carries out </t>
    </r>
    <r>
      <rPr>
        <b/>
        <sz val="10"/>
        <color theme="1"/>
        <rFont val="Roboto"/>
      </rPr>
      <t>"Waste Audits"</t>
    </r>
    <r>
      <rPr>
        <sz val="10"/>
        <color theme="1"/>
        <rFont val="Roboto"/>
      </rPr>
      <t xml:space="preserve"> as part of </t>
    </r>
    <r>
      <rPr>
        <b/>
        <sz val="10"/>
        <color theme="1"/>
        <rFont val="Roboto"/>
      </rPr>
      <t>"Environment Audits".</t>
    </r>
  </si>
  <si>
    <t>https://www.tatapower.com/content/dam/tatapoweraemsitesprogram/tatapower/pdf-root/sustainability/environmental-compliance/jojobera-plant/env-clearance-unit-5.pdf</t>
  </si>
  <si>
    <t>https://www.tatapower.com/content/dam/tatapoweraemsitesprogram/tatapower/pdf-root/sustainability/sustainable-governance---policies/Water%20Stewardship%20Policy.pdf</t>
  </si>
  <si>
    <t>277, 278</t>
  </si>
  <si>
    <t>30, 31, 32, 33</t>
  </si>
  <si>
    <t>30, 31, 32. 33</t>
  </si>
  <si>
    <t xml:space="preserve">https://www.tatapower.com/content/dam/tatapoweraemsitesprogram/tatapower/pdf-root/company-financials/annual-reports/105AnnualReport-2023-24.pdf
</t>
  </si>
  <si>
    <t>66, 67, 128</t>
  </si>
  <si>
    <r>
      <t xml:space="preserve">Our </t>
    </r>
    <r>
      <rPr>
        <b/>
        <sz val="10"/>
        <color theme="1"/>
        <rFont val="Roboto"/>
      </rPr>
      <t>governance</t>
    </r>
    <r>
      <rPr>
        <sz val="10"/>
        <color theme="1"/>
        <rFont val="Roboto"/>
      </rPr>
      <t xml:space="preserve"> around </t>
    </r>
    <r>
      <rPr>
        <b/>
        <sz val="10"/>
        <color theme="1"/>
        <rFont val="Roboto"/>
      </rPr>
      <t>climate-related risks</t>
    </r>
    <r>
      <rPr>
        <sz val="10"/>
        <color theme="1"/>
        <rFont val="Roboto"/>
      </rPr>
      <t xml:space="preserve"> and </t>
    </r>
    <r>
      <rPr>
        <b/>
        <sz val="10"/>
        <color theme="1"/>
        <rFont val="Roboto"/>
      </rPr>
      <t>opportunities</t>
    </r>
    <r>
      <rPr>
        <sz val="10"/>
        <color theme="1"/>
        <rFont val="Roboto"/>
      </rPr>
      <t xml:space="preserve"> involves a </t>
    </r>
    <r>
      <rPr>
        <b/>
        <sz val="10"/>
        <color theme="1"/>
        <rFont val="Roboto"/>
      </rPr>
      <t>combination</t>
    </r>
    <r>
      <rPr>
        <sz val="10"/>
        <color theme="1"/>
        <rFont val="Roboto"/>
      </rPr>
      <t xml:space="preserve"> of </t>
    </r>
    <r>
      <rPr>
        <b/>
        <sz val="10"/>
        <color theme="1"/>
        <rFont val="Roboto"/>
      </rPr>
      <t>policies</t>
    </r>
    <r>
      <rPr>
        <sz val="10"/>
        <color theme="1"/>
        <rFont val="Roboto"/>
      </rPr>
      <t xml:space="preserve">, </t>
    </r>
    <r>
      <rPr>
        <b/>
        <sz val="10"/>
        <color theme="1"/>
        <rFont val="Roboto"/>
      </rPr>
      <t>procedures</t>
    </r>
    <r>
      <rPr>
        <sz val="10"/>
        <color theme="1"/>
        <rFont val="Roboto"/>
      </rPr>
      <t xml:space="preserve"> and </t>
    </r>
    <r>
      <rPr>
        <b/>
        <sz val="10"/>
        <color theme="1"/>
        <rFont val="Roboto"/>
      </rPr>
      <t>oversight</t>
    </r>
    <r>
      <rPr>
        <sz val="10"/>
        <color theme="1"/>
        <rFont val="Roboto"/>
      </rPr>
      <t xml:space="preserve"> </t>
    </r>
    <r>
      <rPr>
        <b/>
        <sz val="10"/>
        <color theme="1"/>
        <rFont val="Roboto"/>
      </rPr>
      <t>mechanisms</t>
    </r>
    <r>
      <rPr>
        <sz val="10"/>
        <color theme="1"/>
        <rFont val="Roboto"/>
      </rPr>
      <t xml:space="preserve"> that </t>
    </r>
    <r>
      <rPr>
        <b/>
        <sz val="10"/>
        <color theme="1"/>
        <rFont val="Roboto"/>
      </rPr>
      <t>enable</t>
    </r>
    <r>
      <rPr>
        <sz val="10"/>
        <color theme="1"/>
        <rFont val="Roboto"/>
      </rPr>
      <t xml:space="preserve"> us to </t>
    </r>
    <r>
      <rPr>
        <b/>
        <sz val="10"/>
        <color theme="1"/>
        <rFont val="Roboto"/>
      </rPr>
      <t>address</t>
    </r>
    <r>
      <rPr>
        <sz val="10"/>
        <color theme="1"/>
        <rFont val="Roboto"/>
      </rPr>
      <t xml:space="preserve"> the </t>
    </r>
    <r>
      <rPr>
        <b/>
        <sz val="10"/>
        <color theme="1"/>
        <rFont val="Roboto"/>
      </rPr>
      <t>potential impacts of climate change on the business.</t>
    </r>
    <r>
      <rPr>
        <sz val="10"/>
        <color theme="1"/>
        <rFont val="Roboto"/>
      </rPr>
      <t xml:space="preserve">
Our</t>
    </r>
    <r>
      <rPr>
        <b/>
        <sz val="10"/>
        <color theme="1"/>
        <rFont val="Roboto"/>
      </rPr>
      <t xml:space="preserve"> governance framework</t>
    </r>
    <r>
      <rPr>
        <sz val="10"/>
        <color theme="1"/>
        <rFont val="Roboto"/>
      </rPr>
      <t xml:space="preserve"> for </t>
    </r>
    <r>
      <rPr>
        <b/>
        <sz val="10"/>
        <color theme="1"/>
        <rFont val="Roboto"/>
      </rPr>
      <t>climate-related risks and opportunities</t>
    </r>
    <r>
      <rPr>
        <sz val="10"/>
        <color theme="1"/>
        <rFont val="Roboto"/>
      </rPr>
      <t xml:space="preserve"> involves </t>
    </r>
    <r>
      <rPr>
        <b/>
        <sz val="10"/>
        <color theme="1"/>
        <rFont val="Roboto"/>
      </rPr>
      <t>rigorous</t>
    </r>
    <r>
      <rPr>
        <sz val="10"/>
        <color theme="1"/>
        <rFont val="Roboto"/>
      </rPr>
      <t xml:space="preserve"> </t>
    </r>
    <r>
      <rPr>
        <b/>
        <sz val="10"/>
        <color theme="1"/>
        <rFont val="Roboto"/>
      </rPr>
      <t>oversight</t>
    </r>
    <r>
      <rPr>
        <sz val="10"/>
        <color theme="1"/>
        <rFont val="Roboto"/>
      </rPr>
      <t xml:space="preserve"> by the </t>
    </r>
    <r>
      <rPr>
        <b/>
        <sz val="10"/>
        <color theme="1"/>
        <rFont val="Roboto"/>
      </rPr>
      <t>Board
of Directors</t>
    </r>
    <r>
      <rPr>
        <sz val="10"/>
        <color theme="1"/>
        <rFont val="Roboto"/>
      </rPr>
      <t>. Through</t>
    </r>
    <r>
      <rPr>
        <b/>
        <sz val="10"/>
        <color theme="1"/>
        <rFont val="Roboto"/>
      </rPr>
      <t xml:space="preserve"> semi-annual and quarterly meeting</t>
    </r>
    <r>
      <rPr>
        <sz val="10"/>
        <color theme="1"/>
        <rFont val="Roboto"/>
      </rPr>
      <t xml:space="preserve">s respectively, the </t>
    </r>
    <r>
      <rPr>
        <b/>
        <sz val="10"/>
        <color theme="1"/>
        <rFont val="Roboto"/>
      </rPr>
      <t>Risk Management Committee and the
CSR and Sustainability Board Committee</t>
    </r>
    <r>
      <rPr>
        <sz val="10"/>
        <color theme="1"/>
        <rFont val="Roboto"/>
      </rPr>
      <t xml:space="preserve">, </t>
    </r>
    <r>
      <rPr>
        <b/>
        <sz val="10"/>
        <color theme="1"/>
        <rFont val="Roboto"/>
      </rPr>
      <t>assess</t>
    </r>
    <r>
      <rPr>
        <sz val="10"/>
        <color theme="1"/>
        <rFont val="Roboto"/>
      </rPr>
      <t xml:space="preserve"> and </t>
    </r>
    <r>
      <rPr>
        <b/>
        <sz val="10"/>
        <color theme="1"/>
        <rFont val="Roboto"/>
      </rPr>
      <t>oversee</t>
    </r>
    <r>
      <rPr>
        <sz val="10"/>
        <color theme="1"/>
        <rFont val="Roboto"/>
      </rPr>
      <t xml:space="preserve"> these </t>
    </r>
    <r>
      <rPr>
        <b/>
        <sz val="10"/>
        <color theme="1"/>
        <rFont val="Roboto"/>
      </rPr>
      <t>risks</t>
    </r>
    <r>
      <rPr>
        <sz val="10"/>
        <color theme="1"/>
        <rFont val="Roboto"/>
      </rPr>
      <t xml:space="preserve"> and </t>
    </r>
    <r>
      <rPr>
        <b/>
        <sz val="10"/>
        <color theme="1"/>
        <rFont val="Roboto"/>
      </rPr>
      <t>opportunities</t>
    </r>
    <r>
      <rPr>
        <sz val="10"/>
        <color theme="1"/>
        <rFont val="Roboto"/>
      </rPr>
      <t xml:space="preserve">, </t>
    </r>
    <r>
      <rPr>
        <b/>
        <sz val="10"/>
        <color theme="1"/>
        <rFont val="Roboto"/>
      </rPr>
      <t>ensuring</t>
    </r>
    <r>
      <rPr>
        <sz val="10"/>
        <color theme="1"/>
        <rFont val="Roboto"/>
      </rPr>
      <t xml:space="preserve"> that </t>
    </r>
    <r>
      <rPr>
        <b/>
        <sz val="10"/>
        <color theme="1"/>
        <rFont val="Roboto"/>
      </rPr>
      <t>climate</t>
    </r>
    <r>
      <rPr>
        <sz val="10"/>
        <color theme="1"/>
        <rFont val="Roboto"/>
      </rPr>
      <t xml:space="preserve">
</t>
    </r>
    <r>
      <rPr>
        <b/>
        <sz val="10"/>
        <color theme="1"/>
        <rFont val="Roboto"/>
      </rPr>
      <t>considerations</t>
    </r>
    <r>
      <rPr>
        <sz val="10"/>
        <color theme="1"/>
        <rFont val="Roboto"/>
      </rPr>
      <t xml:space="preserve"> are </t>
    </r>
    <r>
      <rPr>
        <b/>
        <sz val="10"/>
        <color theme="1"/>
        <rFont val="Roboto"/>
      </rPr>
      <t>integrated</t>
    </r>
    <r>
      <rPr>
        <sz val="10"/>
        <color theme="1"/>
        <rFont val="Roboto"/>
      </rPr>
      <t xml:space="preserve"> into our </t>
    </r>
    <r>
      <rPr>
        <b/>
        <sz val="10"/>
        <color theme="1"/>
        <rFont val="Roboto"/>
      </rPr>
      <t>strategic direction.</t>
    </r>
  </si>
  <si>
    <r>
      <t>Our</t>
    </r>
    <r>
      <rPr>
        <b/>
        <sz val="10"/>
        <color theme="1"/>
        <rFont val="Roboto"/>
      </rPr>
      <t xml:space="preserve"> management team </t>
    </r>
    <r>
      <rPr>
        <sz val="10"/>
        <color theme="1"/>
        <rFont val="Roboto"/>
      </rPr>
      <t xml:space="preserve">plays a </t>
    </r>
    <r>
      <rPr>
        <b/>
        <sz val="10"/>
        <color theme="1"/>
        <rFont val="Roboto"/>
      </rPr>
      <t>crucial</t>
    </r>
    <r>
      <rPr>
        <sz val="10"/>
        <color theme="1"/>
        <rFont val="Roboto"/>
      </rPr>
      <t xml:space="preserve"> </t>
    </r>
    <r>
      <rPr>
        <b/>
        <sz val="10"/>
        <color theme="1"/>
        <rFont val="Roboto"/>
      </rPr>
      <t>role</t>
    </r>
    <r>
      <rPr>
        <sz val="10"/>
        <color theme="1"/>
        <rFont val="Roboto"/>
      </rPr>
      <t xml:space="preserve"> in </t>
    </r>
    <r>
      <rPr>
        <b/>
        <sz val="10"/>
        <color theme="1"/>
        <rFont val="Roboto"/>
      </rPr>
      <t>identifying</t>
    </r>
    <r>
      <rPr>
        <sz val="10"/>
        <color theme="1"/>
        <rFont val="Roboto"/>
      </rPr>
      <t xml:space="preserve">, </t>
    </r>
    <r>
      <rPr>
        <b/>
        <sz val="10"/>
        <color theme="1"/>
        <rFont val="Roboto"/>
      </rPr>
      <t>assessing</t>
    </r>
    <r>
      <rPr>
        <sz val="10"/>
        <color theme="1"/>
        <rFont val="Roboto"/>
      </rPr>
      <t xml:space="preserve">, and </t>
    </r>
    <r>
      <rPr>
        <b/>
        <sz val="10"/>
        <color theme="1"/>
        <rFont val="Roboto"/>
      </rPr>
      <t>managing climate-related risks</t>
    </r>
    <r>
      <rPr>
        <sz val="10"/>
        <color theme="1"/>
        <rFont val="Roboto"/>
      </rPr>
      <t xml:space="preserve"> and </t>
    </r>
    <r>
      <rPr>
        <b/>
        <sz val="10"/>
        <color theme="1"/>
        <rFont val="Roboto"/>
      </rPr>
      <t>opportunities</t>
    </r>
    <r>
      <rPr>
        <sz val="10"/>
        <color theme="1"/>
        <rFont val="Roboto"/>
      </rPr>
      <t xml:space="preserve">. It is </t>
    </r>
    <r>
      <rPr>
        <b/>
        <sz val="10"/>
        <color theme="1"/>
        <rFont val="Roboto"/>
      </rPr>
      <t>responsible</t>
    </r>
    <r>
      <rPr>
        <sz val="10"/>
        <color theme="1"/>
        <rFont val="Roboto"/>
      </rPr>
      <t xml:space="preserve"> for </t>
    </r>
    <r>
      <rPr>
        <b/>
        <sz val="10"/>
        <color theme="1"/>
        <rFont val="Roboto"/>
      </rPr>
      <t>implementing</t>
    </r>
    <r>
      <rPr>
        <sz val="10"/>
        <color theme="1"/>
        <rFont val="Roboto"/>
      </rPr>
      <t xml:space="preserve"> </t>
    </r>
    <r>
      <rPr>
        <b/>
        <sz val="10"/>
        <color theme="1"/>
        <rFont val="Roboto"/>
      </rPr>
      <t>strategies</t>
    </r>
    <r>
      <rPr>
        <sz val="10"/>
        <color theme="1"/>
        <rFont val="Roboto"/>
      </rPr>
      <t xml:space="preserve"> that </t>
    </r>
    <r>
      <rPr>
        <b/>
        <sz val="10"/>
        <color theme="1"/>
        <rFont val="Roboto"/>
      </rPr>
      <t>align</t>
    </r>
    <r>
      <rPr>
        <sz val="10"/>
        <color theme="1"/>
        <rFont val="Roboto"/>
      </rPr>
      <t xml:space="preserve"> with our </t>
    </r>
    <r>
      <rPr>
        <b/>
        <sz val="10"/>
        <color theme="1"/>
        <rFont val="Roboto"/>
      </rPr>
      <t>commitment</t>
    </r>
    <r>
      <rPr>
        <sz val="10"/>
        <color theme="1"/>
        <rFont val="Roboto"/>
      </rPr>
      <t xml:space="preserve"> to </t>
    </r>
    <r>
      <rPr>
        <b/>
        <sz val="10"/>
        <color theme="1"/>
        <rFont val="Roboto"/>
      </rPr>
      <t>sustainability</t>
    </r>
    <r>
      <rPr>
        <sz val="10"/>
        <color theme="1"/>
        <rFont val="Roboto"/>
      </rPr>
      <t xml:space="preserve"> and </t>
    </r>
    <r>
      <rPr>
        <b/>
        <sz val="10"/>
        <color theme="1"/>
        <rFont val="Roboto"/>
      </rPr>
      <t>climate</t>
    </r>
    <r>
      <rPr>
        <sz val="10"/>
        <color theme="1"/>
        <rFont val="Roboto"/>
      </rPr>
      <t xml:space="preserve"> </t>
    </r>
    <r>
      <rPr>
        <b/>
        <sz val="10"/>
        <color theme="1"/>
        <rFont val="Roboto"/>
      </rPr>
      <t>resilience</t>
    </r>
    <r>
      <rPr>
        <sz val="10"/>
        <color theme="1"/>
        <rFont val="Roboto"/>
      </rPr>
      <t xml:space="preserve">. This involves </t>
    </r>
    <r>
      <rPr>
        <b/>
        <sz val="10"/>
        <color theme="1"/>
        <rFont val="Roboto"/>
      </rPr>
      <t>integrating</t>
    </r>
    <r>
      <rPr>
        <sz val="10"/>
        <color theme="1"/>
        <rFont val="Roboto"/>
      </rPr>
      <t xml:space="preserve"> </t>
    </r>
    <r>
      <rPr>
        <b/>
        <sz val="10"/>
        <color theme="1"/>
        <rFont val="Roboto"/>
      </rPr>
      <t>climate considerations</t>
    </r>
    <r>
      <rPr>
        <sz val="10"/>
        <color theme="1"/>
        <rFont val="Roboto"/>
      </rPr>
      <t xml:space="preserve"> into </t>
    </r>
    <r>
      <rPr>
        <b/>
        <sz val="10"/>
        <color theme="1"/>
        <rFont val="Roboto"/>
      </rPr>
      <t>operational</t>
    </r>
    <r>
      <rPr>
        <sz val="10"/>
        <color theme="1"/>
        <rFont val="Roboto"/>
      </rPr>
      <t xml:space="preserve"> </t>
    </r>
    <r>
      <rPr>
        <b/>
        <sz val="10"/>
        <color theme="1"/>
        <rFont val="Roboto"/>
      </rPr>
      <t>practices</t>
    </r>
    <r>
      <rPr>
        <sz val="10"/>
        <color theme="1"/>
        <rFont val="Roboto"/>
      </rPr>
      <t xml:space="preserve">, </t>
    </r>
    <r>
      <rPr>
        <b/>
        <sz val="10"/>
        <color theme="1"/>
        <rFont val="Roboto"/>
      </rPr>
      <t>financial</t>
    </r>
    <r>
      <rPr>
        <sz val="10"/>
        <color theme="1"/>
        <rFont val="Roboto"/>
      </rPr>
      <t xml:space="preserve"> </t>
    </r>
    <r>
      <rPr>
        <b/>
        <sz val="10"/>
        <color theme="1"/>
        <rFont val="Roboto"/>
      </rPr>
      <t>planning</t>
    </r>
    <r>
      <rPr>
        <sz val="10"/>
        <color theme="1"/>
        <rFont val="Roboto"/>
      </rPr>
      <t>, and</t>
    </r>
    <r>
      <rPr>
        <b/>
        <sz val="10"/>
        <color theme="1"/>
        <rFont val="Roboto"/>
      </rPr>
      <t xml:space="preserve"> long-term strategic goals.</t>
    </r>
  </si>
  <si>
    <r>
      <t xml:space="preserve">Our </t>
    </r>
    <r>
      <rPr>
        <b/>
        <sz val="10"/>
        <color theme="1"/>
        <rFont val="Roboto"/>
      </rPr>
      <t>strategy</t>
    </r>
    <r>
      <rPr>
        <sz val="10"/>
        <color theme="1"/>
        <rFont val="Roboto"/>
      </rPr>
      <t xml:space="preserve"> </t>
    </r>
    <r>
      <rPr>
        <b/>
        <sz val="10"/>
        <color theme="1"/>
        <rFont val="Roboto"/>
      </rPr>
      <t>includes</t>
    </r>
    <r>
      <rPr>
        <sz val="10"/>
        <color theme="1"/>
        <rFont val="Roboto"/>
      </rPr>
      <t xml:space="preserve"> </t>
    </r>
    <r>
      <rPr>
        <b/>
        <sz val="10"/>
        <color theme="1"/>
        <rFont val="Roboto"/>
      </rPr>
      <t>robust risk assessments</t>
    </r>
    <r>
      <rPr>
        <sz val="10"/>
        <color theme="1"/>
        <rFont val="Roboto"/>
      </rPr>
      <t xml:space="preserve"> and m</t>
    </r>
    <r>
      <rPr>
        <b/>
        <sz val="10"/>
        <color theme="1"/>
        <rFont val="Roboto"/>
      </rPr>
      <t>itigation plans</t>
    </r>
    <r>
      <rPr>
        <sz val="10"/>
        <color theme="1"/>
        <rFont val="Roboto"/>
      </rPr>
      <t xml:space="preserve"> to </t>
    </r>
    <r>
      <rPr>
        <b/>
        <sz val="10"/>
        <color theme="1"/>
        <rFont val="Roboto"/>
      </rPr>
      <t>address</t>
    </r>
    <r>
      <rPr>
        <sz val="10"/>
        <color theme="1"/>
        <rFont val="Roboto"/>
      </rPr>
      <t xml:space="preserve"> </t>
    </r>
    <r>
      <rPr>
        <b/>
        <sz val="10"/>
        <color theme="1"/>
        <rFont val="Roboto"/>
      </rPr>
      <t>climate-related risk</t>
    </r>
    <r>
      <rPr>
        <sz val="10"/>
        <color theme="1"/>
        <rFont val="Roboto"/>
      </rPr>
      <t xml:space="preserve">s and </t>
    </r>
    <r>
      <rPr>
        <b/>
        <sz val="10"/>
        <color theme="1"/>
        <rFont val="Roboto"/>
      </rPr>
      <t>seize opportunities</t>
    </r>
    <r>
      <rPr>
        <sz val="10"/>
        <color theme="1"/>
        <rFont val="Roboto"/>
      </rPr>
      <t xml:space="preserve">, </t>
    </r>
    <r>
      <rPr>
        <b/>
        <sz val="10"/>
        <color theme="1"/>
        <rFont val="Roboto"/>
      </rPr>
      <t>promoting</t>
    </r>
    <r>
      <rPr>
        <sz val="10"/>
        <color theme="1"/>
        <rFont val="Roboto"/>
      </rPr>
      <t xml:space="preserve"> </t>
    </r>
    <r>
      <rPr>
        <b/>
        <sz val="10"/>
        <color theme="1"/>
        <rFont val="Roboto"/>
      </rPr>
      <t>sustainable business practices</t>
    </r>
    <r>
      <rPr>
        <sz val="10"/>
        <color theme="1"/>
        <rFont val="Roboto"/>
      </rPr>
      <t xml:space="preserve">. Our
</t>
    </r>
    <r>
      <rPr>
        <b/>
        <sz val="10"/>
        <color theme="1"/>
        <rFont val="Roboto"/>
      </rPr>
      <t>comprehensive</t>
    </r>
    <r>
      <rPr>
        <sz val="10"/>
        <color theme="1"/>
        <rFont val="Roboto"/>
      </rPr>
      <t xml:space="preserve"> </t>
    </r>
    <r>
      <rPr>
        <b/>
        <sz val="10"/>
        <color theme="1"/>
        <rFont val="Roboto"/>
      </rPr>
      <t>approach</t>
    </r>
    <r>
      <rPr>
        <sz val="10"/>
        <color theme="1"/>
        <rFont val="Roboto"/>
      </rPr>
      <t xml:space="preserve"> ensures that </t>
    </r>
    <r>
      <rPr>
        <b/>
        <sz val="10"/>
        <color theme="1"/>
        <rFont val="Roboto"/>
      </rPr>
      <t>all upstream and downstream activities</t>
    </r>
    <r>
      <rPr>
        <sz val="10"/>
        <color theme="1"/>
        <rFont val="Roboto"/>
      </rPr>
      <t xml:space="preserve"> in the </t>
    </r>
    <r>
      <rPr>
        <b/>
        <sz val="10"/>
        <color theme="1"/>
        <rFont val="Roboto"/>
      </rPr>
      <t xml:space="preserve">value chain contribute </t>
    </r>
    <r>
      <rPr>
        <sz val="10"/>
        <color theme="1"/>
        <rFont val="Roboto"/>
      </rPr>
      <t xml:space="preserve">to </t>
    </r>
    <r>
      <rPr>
        <b/>
        <sz val="10"/>
        <color theme="1"/>
        <rFont val="Roboto"/>
      </rPr>
      <t>decarbonisation</t>
    </r>
    <r>
      <rPr>
        <sz val="10"/>
        <color theme="1"/>
        <rFont val="Roboto"/>
      </rPr>
      <t>.</t>
    </r>
  </si>
  <si>
    <r>
      <t xml:space="preserve">We </t>
    </r>
    <r>
      <rPr>
        <b/>
        <sz val="10"/>
        <color theme="1"/>
        <rFont val="Roboto"/>
      </rPr>
      <t>identified</t>
    </r>
    <r>
      <rPr>
        <sz val="10"/>
        <color theme="1"/>
        <rFont val="Roboto"/>
      </rPr>
      <t xml:space="preserve"> various</t>
    </r>
    <r>
      <rPr>
        <b/>
        <sz val="10"/>
        <color theme="1"/>
        <rFont val="Roboto"/>
      </rPr>
      <t xml:space="preserve"> climate-related risks (Physical and Transitional risks</t>
    </r>
    <r>
      <rPr>
        <sz val="10"/>
        <color theme="1"/>
        <rFont val="Roboto"/>
      </rPr>
      <t>) and</t>
    </r>
    <r>
      <rPr>
        <b/>
        <sz val="10"/>
        <color theme="1"/>
        <rFont val="Roboto"/>
      </rPr>
      <t xml:space="preserve"> opportunities (Energy Efficiency Initiatives, Products/Service, etc</t>
    </r>
    <r>
      <rPr>
        <sz val="10"/>
        <color theme="1"/>
        <rFont val="Roboto"/>
      </rPr>
      <t xml:space="preserve">) across </t>
    </r>
    <r>
      <rPr>
        <b/>
        <sz val="10"/>
        <color theme="1"/>
        <rFont val="Roboto"/>
      </rPr>
      <t>short, medium, and long-term horizons.</t>
    </r>
  </si>
  <si>
    <r>
      <t xml:space="preserve">We aim to </t>
    </r>
    <r>
      <rPr>
        <b/>
        <sz val="10"/>
        <color theme="1"/>
        <rFont val="Roboto"/>
      </rPr>
      <t>conduct</t>
    </r>
    <r>
      <rPr>
        <sz val="10"/>
        <color theme="1"/>
        <rFont val="Roboto"/>
      </rPr>
      <t xml:space="preserve"> </t>
    </r>
    <r>
      <rPr>
        <b/>
        <sz val="10"/>
        <color theme="1"/>
        <rFont val="Roboto"/>
      </rPr>
      <t xml:space="preserve">scenario analyses </t>
    </r>
    <r>
      <rPr>
        <sz val="10"/>
        <color theme="1"/>
        <rFont val="Roboto"/>
      </rPr>
      <t xml:space="preserve">aligned with TCFD guidelines, </t>
    </r>
    <r>
      <rPr>
        <b/>
        <sz val="10"/>
        <color theme="1"/>
        <rFont val="Roboto"/>
      </rPr>
      <t>considering</t>
    </r>
    <r>
      <rPr>
        <sz val="10"/>
        <color theme="1"/>
        <rFont val="Roboto"/>
      </rPr>
      <t xml:space="preserve"> various </t>
    </r>
    <r>
      <rPr>
        <b/>
        <sz val="10"/>
        <color theme="1"/>
        <rFont val="Roboto"/>
      </rPr>
      <t>climate-related scenarios, including a 2°C or lower scenario</t>
    </r>
    <r>
      <rPr>
        <sz val="10"/>
        <color theme="1"/>
        <rFont val="Roboto"/>
      </rPr>
      <t>, to a</t>
    </r>
    <r>
      <rPr>
        <b/>
        <sz val="10"/>
        <color theme="1"/>
        <rFont val="Roboto"/>
      </rPr>
      <t>ssessthe resilience of its strategies.</t>
    </r>
  </si>
  <si>
    <r>
      <rPr>
        <b/>
        <sz val="10"/>
        <color theme="1"/>
        <rFont val="Roboto"/>
      </rPr>
      <t>Scope 1,2 and 3 GHG emissions</t>
    </r>
    <r>
      <rPr>
        <sz val="10"/>
        <color theme="1"/>
        <rFont val="Roboto"/>
      </rPr>
      <t xml:space="preserve"> have been disclosed</t>
    </r>
  </si>
  <si>
    <r>
      <t xml:space="preserve">To raise our </t>
    </r>
    <r>
      <rPr>
        <b/>
        <sz val="10"/>
        <color theme="1"/>
        <rFont val="Roboto"/>
      </rPr>
      <t>clean and green portfolio percentage to 70%
by 2030</t>
    </r>
  </si>
  <si>
    <r>
      <t>The</t>
    </r>
    <r>
      <rPr>
        <b/>
        <sz val="10"/>
        <color theme="1"/>
        <rFont val="Roboto"/>
      </rPr>
      <t xml:space="preserve"> board-level Risk Management Committee</t>
    </r>
    <r>
      <rPr>
        <sz val="10"/>
        <color theme="1"/>
        <rFont val="Roboto"/>
      </rPr>
      <t xml:space="preserve"> at Tata Power </t>
    </r>
    <r>
      <rPr>
        <b/>
        <sz val="10"/>
        <color theme="1"/>
        <rFont val="Roboto"/>
      </rPr>
      <t>evaluates climate-related risks annually</t>
    </r>
    <r>
      <rPr>
        <sz val="10"/>
        <color theme="1"/>
        <rFont val="Roboto"/>
      </rPr>
      <t>, with</t>
    </r>
    <r>
      <rPr>
        <b/>
        <sz val="10"/>
        <color theme="1"/>
        <rFont val="Roboto"/>
      </rPr>
      <t xml:space="preserve"> quarterly reviews by cluster‑wise committees.</t>
    </r>
    <r>
      <rPr>
        <sz val="10"/>
        <color theme="1"/>
        <rFont val="Roboto"/>
      </rPr>
      <t xml:space="preserve"> </t>
    </r>
    <r>
      <rPr>
        <b/>
        <sz val="10"/>
        <color theme="1"/>
        <rFont val="Roboto"/>
      </rPr>
      <t xml:space="preserve">Risk owners </t>
    </r>
    <r>
      <rPr>
        <sz val="10"/>
        <color theme="1"/>
        <rFont val="Roboto"/>
      </rPr>
      <t xml:space="preserve">and </t>
    </r>
    <r>
      <rPr>
        <b/>
        <sz val="10"/>
        <color theme="1"/>
        <rFont val="Roboto"/>
      </rPr>
      <t>champions</t>
    </r>
    <r>
      <rPr>
        <sz val="10"/>
        <color theme="1"/>
        <rFont val="Roboto"/>
      </rPr>
      <t xml:space="preserve"> develop </t>
    </r>
    <r>
      <rPr>
        <b/>
        <sz val="10"/>
        <color theme="1"/>
        <rFont val="Roboto"/>
      </rPr>
      <t>mitigation strategies</t>
    </r>
    <r>
      <rPr>
        <sz val="10"/>
        <color theme="1"/>
        <rFont val="Roboto"/>
      </rPr>
      <t xml:space="preserve"> </t>
    </r>
    <r>
      <rPr>
        <b/>
        <sz val="10"/>
        <color theme="1"/>
        <rFont val="Roboto"/>
      </rPr>
      <t>aligned</t>
    </r>
    <r>
      <rPr>
        <sz val="10"/>
        <color theme="1"/>
        <rFont val="Roboto"/>
      </rPr>
      <t xml:space="preserve"> with our </t>
    </r>
    <r>
      <rPr>
        <b/>
        <sz val="10"/>
        <color theme="1"/>
        <rFont val="Roboto"/>
      </rPr>
      <t>renewable energy goa</t>
    </r>
    <r>
      <rPr>
        <sz val="10"/>
        <color theme="1"/>
        <rFont val="Roboto"/>
      </rPr>
      <t xml:space="preserve">ls and </t>
    </r>
    <r>
      <rPr>
        <b/>
        <sz val="10"/>
        <color theme="1"/>
        <rFont val="Roboto"/>
      </rPr>
      <t>Science‑Based Targets initiative (SBTi) commitments.</t>
    </r>
    <r>
      <rPr>
        <sz val="10"/>
        <color theme="1"/>
        <rFont val="Roboto"/>
      </rPr>
      <t xml:space="preserve">
This </t>
    </r>
    <r>
      <rPr>
        <b/>
        <sz val="10"/>
        <color theme="1"/>
        <rFont val="Roboto"/>
      </rPr>
      <t>process</t>
    </r>
    <r>
      <rPr>
        <sz val="10"/>
        <color theme="1"/>
        <rFont val="Roboto"/>
      </rPr>
      <t xml:space="preserve"> includes </t>
    </r>
    <r>
      <rPr>
        <b/>
        <sz val="10"/>
        <color theme="1"/>
        <rFont val="Roboto"/>
      </rPr>
      <t>creating risk maps</t>
    </r>
    <r>
      <rPr>
        <sz val="10"/>
        <color theme="1"/>
        <rFont val="Roboto"/>
      </rPr>
      <t xml:space="preserve"> and </t>
    </r>
    <r>
      <rPr>
        <b/>
        <sz val="10"/>
        <color theme="1"/>
        <rFont val="Roboto"/>
      </rPr>
      <t>presenting them to the CEO &amp; MD</t>
    </r>
    <r>
      <rPr>
        <sz val="10"/>
        <color theme="1"/>
        <rFont val="Roboto"/>
      </rPr>
      <t xml:space="preserve"> and the </t>
    </r>
    <r>
      <rPr>
        <b/>
        <sz val="10"/>
        <color theme="1"/>
        <rFont val="Roboto"/>
      </rPr>
      <t>Risk Management Committee</t>
    </r>
    <r>
      <rPr>
        <sz val="10"/>
        <color theme="1"/>
        <rFont val="Roboto"/>
      </rPr>
      <t>.</t>
    </r>
  </si>
  <si>
    <r>
      <rPr>
        <b/>
        <sz val="10"/>
        <color theme="1"/>
        <rFont val="Roboto"/>
      </rPr>
      <t>Metrics</t>
    </r>
    <r>
      <rPr>
        <sz val="10"/>
        <color theme="1"/>
        <rFont val="Roboto"/>
      </rPr>
      <t xml:space="preserve"> used include </t>
    </r>
    <r>
      <rPr>
        <b/>
        <sz val="10"/>
        <color theme="1"/>
        <rFont val="Roboto"/>
      </rPr>
      <t>Carbon Intensity</t>
    </r>
    <r>
      <rPr>
        <sz val="10"/>
        <color theme="1"/>
        <rFont val="Roboto"/>
      </rPr>
      <t xml:space="preserve">, </t>
    </r>
    <r>
      <rPr>
        <b/>
        <sz val="10"/>
        <color theme="1"/>
        <rFont val="Roboto"/>
      </rPr>
      <t>Energy Usage</t>
    </r>
    <r>
      <rPr>
        <sz val="10"/>
        <color theme="1"/>
        <rFont val="Roboto"/>
      </rPr>
      <t xml:space="preserve"> &amp; </t>
    </r>
    <r>
      <rPr>
        <b/>
        <sz val="10"/>
        <color theme="1"/>
        <rFont val="Roboto"/>
      </rPr>
      <t>Intensity</t>
    </r>
    <r>
      <rPr>
        <sz val="10"/>
        <color theme="1"/>
        <rFont val="Roboto"/>
      </rPr>
      <t xml:space="preserve">, </t>
    </r>
    <r>
      <rPr>
        <b/>
        <sz val="10"/>
        <color theme="1"/>
        <rFont val="Roboto"/>
      </rPr>
      <t>Water usage</t>
    </r>
    <r>
      <rPr>
        <sz val="10"/>
        <color theme="1"/>
        <rFont val="Roboto"/>
      </rPr>
      <t xml:space="preserve"> and </t>
    </r>
    <r>
      <rPr>
        <b/>
        <sz val="10"/>
        <color theme="1"/>
        <rFont val="Roboto"/>
      </rPr>
      <t>Waste Management</t>
    </r>
  </si>
  <si>
    <r>
      <t xml:space="preserve">The </t>
    </r>
    <r>
      <rPr>
        <b/>
        <sz val="10"/>
        <color theme="1"/>
        <rFont val="Roboto"/>
      </rPr>
      <t>board-level Risk Management Committee</t>
    </r>
    <r>
      <rPr>
        <sz val="10"/>
        <color theme="1"/>
        <rFont val="Roboto"/>
      </rPr>
      <t xml:space="preserve"> conducts </t>
    </r>
    <r>
      <rPr>
        <b/>
        <sz val="10"/>
        <color theme="1"/>
        <rFont val="Roboto"/>
      </rPr>
      <t>thorough</t>
    </r>
    <r>
      <rPr>
        <sz val="10"/>
        <color theme="1"/>
        <rFont val="Roboto"/>
      </rPr>
      <t xml:space="preserve"> </t>
    </r>
    <r>
      <rPr>
        <b/>
        <sz val="10"/>
        <color theme="1"/>
        <rFont val="Roboto"/>
      </rPr>
      <t>reviews</t>
    </r>
    <r>
      <rPr>
        <sz val="10"/>
        <color theme="1"/>
        <rFont val="Roboto"/>
      </rPr>
      <t xml:space="preserve"> of </t>
    </r>
    <r>
      <rPr>
        <b/>
        <sz val="10"/>
        <color theme="1"/>
        <rFont val="Roboto"/>
      </rPr>
      <t>high-impact risks</t>
    </r>
    <r>
      <rPr>
        <sz val="10"/>
        <color theme="1"/>
        <rFont val="Roboto"/>
      </rPr>
      <t xml:space="preserve">, </t>
    </r>
    <r>
      <rPr>
        <b/>
        <sz val="10"/>
        <color theme="1"/>
        <rFont val="Roboto"/>
      </rPr>
      <t>developing</t>
    </r>
    <r>
      <rPr>
        <sz val="10"/>
        <color theme="1"/>
        <rFont val="Roboto"/>
      </rPr>
      <t xml:space="preserve"> and </t>
    </r>
    <r>
      <rPr>
        <b/>
        <sz val="10"/>
        <color theme="1"/>
        <rFont val="Roboto"/>
      </rPr>
      <t>overseeing mitigation strategie</t>
    </r>
    <r>
      <rPr>
        <sz val="10"/>
        <color theme="1"/>
        <rFont val="Roboto"/>
      </rPr>
      <t xml:space="preserve">s. An </t>
    </r>
    <r>
      <rPr>
        <b/>
        <sz val="10"/>
        <color theme="1"/>
        <rFont val="Roboto"/>
      </rPr>
      <t>internal audit department</t>
    </r>
    <r>
      <rPr>
        <sz val="10"/>
        <color theme="1"/>
        <rFont val="Roboto"/>
      </rPr>
      <t xml:space="preserve"> </t>
    </r>
    <r>
      <rPr>
        <b/>
        <sz val="10"/>
        <color theme="1"/>
        <rFont val="Roboto"/>
      </rPr>
      <t>ensures</t>
    </r>
    <r>
      <rPr>
        <sz val="10"/>
        <color theme="1"/>
        <rFont val="Roboto"/>
      </rPr>
      <t xml:space="preserve"> the </t>
    </r>
    <r>
      <rPr>
        <b/>
        <sz val="10"/>
        <color theme="1"/>
        <rFont val="Roboto"/>
      </rPr>
      <t>sustained</t>
    </r>
    <r>
      <rPr>
        <sz val="10"/>
        <color theme="1"/>
        <rFont val="Roboto"/>
      </rPr>
      <t xml:space="preserve"> </t>
    </r>
    <r>
      <rPr>
        <b/>
        <sz val="10"/>
        <color theme="1"/>
        <rFont val="Roboto"/>
      </rPr>
      <t>effectiveness</t>
    </r>
    <r>
      <rPr>
        <sz val="10"/>
        <color theme="1"/>
        <rFont val="Roboto"/>
      </rPr>
      <t xml:space="preserve"> of these </t>
    </r>
    <r>
      <rPr>
        <b/>
        <sz val="10"/>
        <color theme="1"/>
        <rFont val="Roboto"/>
      </rPr>
      <t>strategies</t>
    </r>
    <r>
      <rPr>
        <sz val="10"/>
        <color theme="1"/>
        <rFont val="Roboto"/>
      </rPr>
      <t xml:space="preserve">. </t>
    </r>
    <r>
      <rPr>
        <b/>
        <sz val="10"/>
        <color theme="1"/>
        <rFont val="Roboto"/>
      </rPr>
      <t>Sub-committees</t>
    </r>
    <r>
      <rPr>
        <sz val="10"/>
        <color theme="1"/>
        <rFont val="Roboto"/>
      </rPr>
      <t xml:space="preserve"> focus on </t>
    </r>
    <r>
      <rPr>
        <b/>
        <sz val="10"/>
        <color theme="1"/>
        <rFont val="Roboto"/>
      </rPr>
      <t>sustainability initiative</t>
    </r>
    <r>
      <rPr>
        <sz val="10"/>
        <color theme="1"/>
        <rFont val="Roboto"/>
      </rPr>
      <t xml:space="preserve">s, aiming to </t>
    </r>
    <r>
      <rPr>
        <b/>
        <sz val="10"/>
        <color theme="1"/>
        <rFont val="Roboto"/>
      </rPr>
      <t>achieve carbon neutrality</t>
    </r>
    <r>
      <rPr>
        <sz val="10"/>
        <color theme="1"/>
        <rFont val="Roboto"/>
      </rPr>
      <t xml:space="preserve">, </t>
    </r>
    <r>
      <rPr>
        <b/>
        <sz val="10"/>
        <color theme="1"/>
        <rFont val="Roboto"/>
      </rPr>
      <t>enhance sustainability effort</t>
    </r>
    <r>
      <rPr>
        <sz val="10"/>
        <color theme="1"/>
        <rFont val="Roboto"/>
      </rPr>
      <t xml:space="preserve">s, and </t>
    </r>
    <r>
      <rPr>
        <b/>
        <sz val="10"/>
        <color theme="1"/>
        <rFont val="Roboto"/>
      </rPr>
      <t>promote circularity in business practices</t>
    </r>
  </si>
  <si>
    <r>
      <rPr>
        <b/>
        <sz val="10"/>
        <color theme="1"/>
        <rFont val="Roboto"/>
      </rPr>
      <t>Climate-related risks</t>
    </r>
    <r>
      <rPr>
        <sz val="10"/>
        <color theme="1"/>
        <rFont val="Roboto"/>
      </rPr>
      <t xml:space="preserve"> are </t>
    </r>
    <r>
      <rPr>
        <b/>
        <sz val="10"/>
        <color theme="1"/>
        <rFont val="Roboto"/>
      </rPr>
      <t>integrated</t>
    </r>
    <r>
      <rPr>
        <sz val="10"/>
        <color theme="1"/>
        <rFont val="Roboto"/>
      </rPr>
      <t xml:space="preserve"> into </t>
    </r>
    <r>
      <rPr>
        <b/>
        <sz val="10"/>
        <color theme="1"/>
        <rFont val="Roboto"/>
      </rPr>
      <t>Tata Power’s overall risk management framework</t>
    </r>
    <r>
      <rPr>
        <sz val="10"/>
        <color theme="1"/>
        <rFont val="Roboto"/>
      </rPr>
      <t xml:space="preserve"> through the </t>
    </r>
    <r>
      <rPr>
        <b/>
        <sz val="10"/>
        <color theme="1"/>
        <rFont val="Roboto"/>
      </rPr>
      <t>Enterprise Risk Management process</t>
    </r>
    <r>
      <rPr>
        <sz val="10"/>
        <color theme="1"/>
        <rFont val="Roboto"/>
      </rPr>
      <t xml:space="preserve">. The </t>
    </r>
    <r>
      <rPr>
        <b/>
        <sz val="10"/>
        <color theme="1"/>
        <rFont val="Roboto"/>
      </rPr>
      <t>Risk Management team ensures</t>
    </r>
    <r>
      <rPr>
        <sz val="10"/>
        <color theme="1"/>
        <rFont val="Roboto"/>
      </rPr>
      <t xml:space="preserve"> </t>
    </r>
    <r>
      <rPr>
        <b/>
        <sz val="10"/>
        <color theme="1"/>
        <rFont val="Roboto"/>
      </rPr>
      <t>regular</t>
    </r>
    <r>
      <rPr>
        <sz val="10"/>
        <color theme="1"/>
        <rFont val="Roboto"/>
      </rPr>
      <t xml:space="preserve"> </t>
    </r>
    <r>
      <rPr>
        <b/>
        <sz val="10"/>
        <color theme="1"/>
        <rFont val="Roboto"/>
      </rPr>
      <t>reviews</t>
    </r>
    <r>
      <rPr>
        <sz val="10"/>
        <color theme="1"/>
        <rFont val="Roboto"/>
      </rPr>
      <t xml:space="preserve"> with the </t>
    </r>
    <r>
      <rPr>
        <b/>
        <sz val="10"/>
        <color theme="1"/>
        <rFont val="Roboto"/>
      </rPr>
      <t>risk owners</t>
    </r>
    <r>
      <rPr>
        <sz val="10"/>
        <color theme="1"/>
        <rFont val="Roboto"/>
      </rPr>
      <t xml:space="preserve"> </t>
    </r>
    <r>
      <rPr>
        <b/>
        <sz val="10"/>
        <color theme="1"/>
        <rFont val="Roboto"/>
      </rPr>
      <t>from</t>
    </r>
    <r>
      <rPr>
        <sz val="10"/>
        <color theme="1"/>
        <rFont val="Roboto"/>
      </rPr>
      <t xml:space="preserve"> the </t>
    </r>
    <r>
      <rPr>
        <b/>
        <sz val="10"/>
        <color theme="1"/>
        <rFont val="Roboto"/>
      </rPr>
      <t>business</t>
    </r>
    <r>
      <rPr>
        <sz val="10"/>
        <color theme="1"/>
        <rFont val="Roboto"/>
      </rPr>
      <t xml:space="preserve"> and </t>
    </r>
    <r>
      <rPr>
        <b/>
        <sz val="10"/>
        <color theme="1"/>
        <rFont val="Roboto"/>
      </rPr>
      <t>functional aspe</t>
    </r>
    <r>
      <rPr>
        <sz val="10"/>
        <color theme="1"/>
        <rFont val="Roboto"/>
      </rPr>
      <t xml:space="preserve">ct and is </t>
    </r>
    <r>
      <rPr>
        <b/>
        <sz val="10"/>
        <color theme="1"/>
        <rFont val="Roboto"/>
      </rPr>
      <t>reported</t>
    </r>
    <r>
      <rPr>
        <sz val="10"/>
        <color theme="1"/>
        <rFont val="Roboto"/>
      </rPr>
      <t xml:space="preserve"> to </t>
    </r>
    <r>
      <rPr>
        <b/>
        <sz val="10"/>
        <color theme="1"/>
        <rFont val="Roboto"/>
      </rPr>
      <t>board‑level Risk Management Committee.</t>
    </r>
  </si>
  <si>
    <t>60, 61, 62, 63</t>
  </si>
  <si>
    <t>61, 62</t>
  </si>
  <si>
    <t>https://www.cdp.net/en/formatted_responses/responses?campaign_id=83630982&amp;discloser_id=1039204&amp;locale=en&amp;organization_name=Tata+Power+Co&amp;organization_number=18286&amp;program=Investor&amp;project_year=2023&amp;redirect=https%3A%2F%2Fcdp.credit360.com%2Fsurveys%2F2023%2Fjwbhd7d6%2F291388&amp;survey_id=82591262
https://www.tatapower.com/content/dam/tatapoweraemsitesprogram/tatapower/pdf-root/company-financials/annual-reports/104AnnualReport-2022-23.pdf</t>
  </si>
  <si>
    <r>
      <t xml:space="preserve">We have identified Climate change-related opportunities like 
1. </t>
    </r>
    <r>
      <rPr>
        <b/>
        <sz val="10"/>
        <color theme="1"/>
        <rFont val="Roboto"/>
      </rPr>
      <t>RESILIENCE</t>
    </r>
    <r>
      <rPr>
        <sz val="10"/>
        <color theme="1"/>
        <rFont val="Roboto"/>
      </rPr>
      <t xml:space="preserve"> - Developing resilient infrastructure and operations
2. </t>
    </r>
    <r>
      <rPr>
        <b/>
        <sz val="10"/>
        <color theme="1"/>
        <rFont val="Roboto"/>
      </rPr>
      <t xml:space="preserve">ENERGY SOURCE - </t>
    </r>
    <r>
      <rPr>
        <sz val="10"/>
        <color theme="1"/>
        <rFont val="Roboto"/>
      </rPr>
      <t>Providing round-the-clock renewable energy</t>
    </r>
    <r>
      <rPr>
        <b/>
        <sz val="10"/>
        <color theme="1"/>
        <rFont val="Roboto"/>
      </rPr>
      <t xml:space="preserve">
</t>
    </r>
    <r>
      <rPr>
        <sz val="10"/>
        <color theme="1"/>
        <rFont val="Roboto"/>
      </rPr>
      <t>3.</t>
    </r>
    <r>
      <rPr>
        <b/>
        <sz val="10"/>
        <color theme="1"/>
        <rFont val="Roboto"/>
      </rPr>
      <t xml:space="preserve"> PRODUCTS/SERVICES </t>
    </r>
    <r>
      <rPr>
        <sz val="10"/>
        <color theme="1"/>
        <rFont val="Roboto"/>
      </rPr>
      <t>- Launching green solutions like solar rooftops and EV charging</t>
    </r>
  </si>
  <si>
    <t>https://www.tatapower.com/content/dam/tatapoweraemsitesprogram/tatapower/pdf-root/sustainability/environmental-compliance/tata-power,-mundra/CGPL-mundra-coastal-biodiversity.pdf</t>
  </si>
  <si>
    <t>134, 135, 136, 137, 138,139</t>
  </si>
  <si>
    <t>201, 202, 203</t>
  </si>
  <si>
    <t>197, 198, 199, 200, 201, 202, 203</t>
  </si>
  <si>
    <t>16, 17</t>
  </si>
  <si>
    <t>FY2022
(Indian Context FY23 (Apr22-Mar23))</t>
  </si>
  <si>
    <t>FY2021 
(Indian Context FY22 (Apr21-Mar22))</t>
  </si>
  <si>
    <t>FY2023
(Indian Context FY24 (Apr23-Mar24))</t>
  </si>
  <si>
    <t>Integrated Report FY 24 (Page 275, 276)</t>
  </si>
  <si>
    <t>Weighted Average -Transmission Losses (%)</t>
  </si>
  <si>
    <t>Third party certification / audit / verification by specialized companies. Please specify:</t>
  </si>
  <si>
    <t>Internal certification / audit / verification by company's own specialists from headquarters. Please specify:</t>
  </si>
  <si>
    <t>Total (should not exceed 100%)</t>
  </si>
  <si>
    <t>Not certified / audited / verified.</t>
  </si>
  <si>
    <r>
      <t xml:space="preserve">Environment Management System at all operating locations for Tata Power is verified through ISO 14001:2015 certification and the certificates for the same are publicly available.
</t>
    </r>
    <r>
      <rPr>
        <b/>
        <sz val="10"/>
        <color rgb="FF333333"/>
        <rFont val="Roboto"/>
      </rPr>
      <t>~99% coverage</t>
    </r>
    <r>
      <rPr>
        <sz val="10"/>
        <color rgb="FF333333"/>
        <rFont val="Roboto"/>
      </rPr>
      <t xml:space="preserve"> based on the </t>
    </r>
    <r>
      <rPr>
        <b/>
        <sz val="10"/>
        <color rgb="FF333333"/>
        <rFont val="Roboto"/>
      </rPr>
      <t xml:space="preserve">"operating capacity parameter" </t>
    </r>
    <r>
      <rPr>
        <sz val="10"/>
        <color rgb="FF333333"/>
        <rFont val="Roboto"/>
      </rPr>
      <t xml:space="preserve">for </t>
    </r>
    <r>
      <rPr>
        <b/>
        <sz val="10"/>
        <color rgb="FF333333"/>
        <rFont val="Roboto"/>
      </rPr>
      <t>"Conventional Generation"</t>
    </r>
    <r>
      <rPr>
        <sz val="10"/>
        <color rgb="FF333333"/>
        <rFont val="Roboto"/>
      </rPr>
      <t xml:space="preserve"> and </t>
    </r>
    <r>
      <rPr>
        <b/>
        <sz val="10"/>
        <color rgb="FF333333"/>
        <rFont val="Roboto"/>
      </rPr>
      <t>"Renewables"</t>
    </r>
    <r>
      <rPr>
        <sz val="10"/>
        <color rgb="FF333333"/>
        <rFont val="Roboto"/>
      </rPr>
      <t xml:space="preserve">  </t>
    </r>
    <r>
      <rPr>
        <b/>
        <sz val="10"/>
        <color rgb="FF333333"/>
        <rFont val="Roboto"/>
      </rPr>
      <t>Cluster</t>
    </r>
    <r>
      <rPr>
        <sz val="10"/>
        <color rgb="FF333333"/>
        <rFont val="Roboto"/>
      </rPr>
      <t xml:space="preserve"> and </t>
    </r>
    <r>
      <rPr>
        <b/>
        <sz val="10"/>
        <color rgb="FF333333"/>
        <rFont val="Roboto"/>
      </rPr>
      <t>"No. of Customers served"</t>
    </r>
    <r>
      <rPr>
        <sz val="10"/>
        <color rgb="FF333333"/>
        <rFont val="Roboto"/>
      </rPr>
      <t xml:space="preserve"> for </t>
    </r>
    <r>
      <rPr>
        <b/>
        <sz val="10"/>
        <color rgb="FF333333"/>
        <rFont val="Roboto"/>
      </rPr>
      <t>"Transmission and Distribution"</t>
    </r>
    <r>
      <rPr>
        <sz val="10"/>
        <color rgb="FF333333"/>
        <rFont val="Roboto"/>
      </rPr>
      <t xml:space="preserve"> Cluster
</t>
    </r>
    <r>
      <rPr>
        <b/>
        <sz val="10"/>
        <color rgb="FF333333"/>
        <rFont val="Roboto"/>
      </rPr>
      <t xml:space="preserve">Please refer the table given below for detailed break-up </t>
    </r>
  </si>
  <si>
    <r>
      <rPr>
        <b/>
        <sz val="10"/>
        <color theme="1"/>
        <rFont val="Roboto"/>
      </rPr>
      <t>~99% coverage</t>
    </r>
    <r>
      <rPr>
        <sz val="10"/>
        <color theme="1"/>
        <rFont val="Roboto"/>
      </rPr>
      <t xml:space="preserve"> of </t>
    </r>
    <r>
      <rPr>
        <b/>
        <sz val="10"/>
        <color theme="1"/>
        <rFont val="Roboto"/>
      </rPr>
      <t>ISO 14001 : 2015</t>
    </r>
    <r>
      <rPr>
        <sz val="10"/>
        <color theme="1"/>
        <rFont val="Roboto"/>
      </rPr>
      <t xml:space="preserve"> </t>
    </r>
    <r>
      <rPr>
        <b/>
        <sz val="10"/>
        <color theme="1"/>
        <rFont val="Roboto"/>
      </rPr>
      <t>based</t>
    </r>
    <r>
      <rPr>
        <sz val="10"/>
        <color theme="1"/>
        <rFont val="Roboto"/>
      </rPr>
      <t xml:space="preserve"> on the </t>
    </r>
    <r>
      <rPr>
        <b/>
        <sz val="10"/>
        <color theme="1"/>
        <rFont val="Roboto"/>
      </rPr>
      <t>"operating capacity parameter"</t>
    </r>
    <r>
      <rPr>
        <sz val="10"/>
        <color theme="1"/>
        <rFont val="Roboto"/>
      </rPr>
      <t xml:space="preserve"> for </t>
    </r>
    <r>
      <rPr>
        <b/>
        <sz val="10"/>
        <color theme="1"/>
        <rFont val="Roboto"/>
      </rPr>
      <t xml:space="preserve">"Conventional Generation" </t>
    </r>
    <r>
      <rPr>
        <sz val="10"/>
        <color theme="1"/>
        <rFont val="Roboto"/>
      </rPr>
      <t xml:space="preserve">and </t>
    </r>
    <r>
      <rPr>
        <b/>
        <sz val="10"/>
        <color theme="1"/>
        <rFont val="Roboto"/>
      </rPr>
      <t>"Renewables"</t>
    </r>
    <r>
      <rPr>
        <sz val="10"/>
        <color theme="1"/>
        <rFont val="Roboto"/>
      </rPr>
      <t xml:space="preserve"> </t>
    </r>
    <r>
      <rPr>
        <b/>
        <sz val="10"/>
        <color theme="1"/>
        <rFont val="Roboto"/>
      </rPr>
      <t>Cluster</t>
    </r>
    <r>
      <rPr>
        <sz val="10"/>
        <color theme="1"/>
        <rFont val="Roboto"/>
      </rPr>
      <t xml:space="preserve"> and</t>
    </r>
    <r>
      <rPr>
        <b/>
        <sz val="10"/>
        <color theme="1"/>
        <rFont val="Roboto"/>
      </rPr>
      <t xml:space="preserve"> "No. of Customers served"</t>
    </r>
    <r>
      <rPr>
        <sz val="10"/>
        <color theme="1"/>
        <rFont val="Roboto"/>
      </rPr>
      <t xml:space="preserve"> for </t>
    </r>
    <r>
      <rPr>
        <b/>
        <sz val="10"/>
        <color theme="1"/>
        <rFont val="Roboto"/>
      </rPr>
      <t>"Transmission and Distribution" Cluster</t>
    </r>
  </si>
  <si>
    <r>
      <t xml:space="preserve">Integrated Report FY23 --&gt; BRSR Section --&gt; Section C --&gt; Principle 6 --&gt; Essential Indicator 12 
</t>
    </r>
    <r>
      <rPr>
        <b/>
        <sz val="10"/>
        <color rgb="FF333333"/>
        <rFont val="Roboto"/>
      </rPr>
      <t>"Any fines / penalties / action taken by regulatory agencies such as pollution control
boards or by courts"</t>
    </r>
    <r>
      <rPr>
        <sz val="10"/>
        <color rgb="FF333333"/>
        <rFont val="Roboto"/>
      </rPr>
      <t xml:space="preserve"> - Nil, the Company is 100% compliant with the applicable environmental law/ regulations/ guidelines in India.
Please refer the table below for detailed representation</t>
    </r>
  </si>
  <si>
    <r>
      <t xml:space="preserve">Integrated Report FY22 --&gt; BRSR Section  --&gt; Section C --&gt; Principle 6 --&gt; Essential Indicator 12 
</t>
    </r>
    <r>
      <rPr>
        <b/>
        <sz val="10"/>
        <color rgb="FF333333"/>
        <rFont val="Roboto"/>
      </rPr>
      <t xml:space="preserve">"Any fines / penalties / action taken by regulatory agencies such as pollution control
boards or by courts" </t>
    </r>
    <r>
      <rPr>
        <sz val="10"/>
        <color rgb="FF333333"/>
        <rFont val="Roboto"/>
      </rPr>
      <t>- Not Applicable as Tata Power is 100% compliant.
Please refer the table below for detailed representation</t>
    </r>
  </si>
  <si>
    <t xml:space="preserve">Integrated Report (Page - 583, 587) </t>
  </si>
  <si>
    <r>
      <t xml:space="preserve">Our data in </t>
    </r>
    <r>
      <rPr>
        <b/>
        <sz val="10"/>
        <color theme="1"/>
        <rFont val="Roboto"/>
      </rPr>
      <t>"Integrated Report"</t>
    </r>
    <r>
      <rPr>
        <sz val="10"/>
        <color theme="1"/>
        <rFont val="Roboto"/>
      </rPr>
      <t xml:space="preserve"> is </t>
    </r>
    <r>
      <rPr>
        <b/>
        <sz val="10"/>
        <color theme="1"/>
        <rFont val="Roboto"/>
      </rPr>
      <t>assured for "Reasonable and Limited Assurance</t>
    </r>
    <r>
      <rPr>
        <sz val="10"/>
        <color theme="1"/>
        <rFont val="Roboto"/>
      </rPr>
      <t xml:space="preserve">". 
</t>
    </r>
    <r>
      <rPr>
        <b/>
        <sz val="10"/>
        <color theme="1"/>
        <rFont val="Roboto"/>
      </rPr>
      <t>Page (583) - Energy Footprint, Total Energy Consumed in  GJ, % of energy consumed from renewable sources (%)
Page (587) - Energy (GRI 302: 1,3)</t>
    </r>
  </si>
  <si>
    <t>583, 584, 587</t>
  </si>
  <si>
    <r>
      <rPr>
        <b/>
        <sz val="10"/>
        <color theme="1"/>
        <rFont val="Roboto"/>
      </rPr>
      <t>Waste diverted from disposal</t>
    </r>
    <r>
      <rPr>
        <sz val="10"/>
        <color theme="1"/>
        <rFont val="Roboto"/>
      </rPr>
      <t xml:space="preserve"> is assured by </t>
    </r>
    <r>
      <rPr>
        <b/>
        <sz val="10"/>
        <color theme="1"/>
        <rFont val="Roboto"/>
      </rPr>
      <t>"Independent Assurance Body"</t>
    </r>
    <r>
      <rPr>
        <sz val="10"/>
        <color theme="1"/>
        <rFont val="Roboto"/>
      </rPr>
      <t xml:space="preserve">
</t>
    </r>
    <r>
      <rPr>
        <b/>
        <sz val="10"/>
        <color theme="1"/>
        <rFont val="Roboto"/>
      </rPr>
      <t xml:space="preserve">(Page 583, 584) - Embracing circularity - details related to waste management by the entity
(Page 587) - Effluents and Waste GRI 306 :3,4,5
</t>
    </r>
  </si>
  <si>
    <r>
      <rPr>
        <b/>
        <sz val="10"/>
        <color theme="1"/>
        <rFont val="Roboto"/>
      </rPr>
      <t xml:space="preserve"> Total solid waste recycled/reused and disposed</t>
    </r>
    <r>
      <rPr>
        <sz val="10"/>
        <color theme="1"/>
        <rFont val="Roboto"/>
      </rPr>
      <t xml:space="preserve"> is assured by </t>
    </r>
    <r>
      <rPr>
        <b/>
        <sz val="10"/>
        <color theme="1"/>
        <rFont val="Roboto"/>
      </rPr>
      <t>"Independent Assurance Body"</t>
    </r>
    <r>
      <rPr>
        <sz val="10"/>
        <color theme="1"/>
        <rFont val="Roboto"/>
      </rPr>
      <t xml:space="preserve">
</t>
    </r>
    <r>
      <rPr>
        <b/>
        <sz val="10"/>
        <color theme="1"/>
        <rFont val="Roboto"/>
      </rPr>
      <t>(Page 583, 584) - Embracing circularity - details related to waste management by the entity
(Page 587) - Effluents and Waste GRI 306 :3,4,5</t>
    </r>
  </si>
  <si>
    <r>
      <rPr>
        <b/>
        <sz val="10"/>
        <color theme="1"/>
        <rFont val="Roboto"/>
      </rPr>
      <t>Hazardous waste recycled/reused and disposed</t>
    </r>
    <r>
      <rPr>
        <sz val="10"/>
        <color theme="1"/>
        <rFont val="Roboto"/>
      </rPr>
      <t xml:space="preserve"> is assured by </t>
    </r>
    <r>
      <rPr>
        <b/>
        <sz val="10"/>
        <color theme="1"/>
        <rFont val="Roboto"/>
      </rPr>
      <t>"Independent Assurance Body"</t>
    </r>
    <r>
      <rPr>
        <sz val="10"/>
        <color theme="1"/>
        <rFont val="Roboto"/>
      </rPr>
      <t xml:space="preserve">
</t>
    </r>
    <r>
      <rPr>
        <b/>
        <sz val="10"/>
        <color theme="1"/>
        <rFont val="Roboto"/>
      </rPr>
      <t>(Page 583, 584) - Embracing circularity - details related to waste management by the entity
(Page 587) - Effluents and Waste GRI 306 :3,4,5</t>
    </r>
  </si>
  <si>
    <r>
      <rPr>
        <b/>
        <sz val="10"/>
        <color theme="1"/>
        <rFont val="Roboto"/>
      </rPr>
      <t>Ash and gypsum waste recycled/reused</t>
    </r>
    <r>
      <rPr>
        <sz val="10"/>
        <color theme="1"/>
        <rFont val="Roboto"/>
      </rPr>
      <t xml:space="preserve"> is assured by </t>
    </r>
    <r>
      <rPr>
        <b/>
        <sz val="10"/>
        <color theme="1"/>
        <rFont val="Roboto"/>
      </rPr>
      <t>"Independent Assurance Body"</t>
    </r>
    <r>
      <rPr>
        <sz val="10"/>
        <color theme="1"/>
        <rFont val="Roboto"/>
      </rPr>
      <t xml:space="preserve">
</t>
    </r>
    <r>
      <rPr>
        <b/>
        <sz val="10"/>
        <color theme="1"/>
        <rFont val="Roboto"/>
      </rPr>
      <t>(Page 583, 584) - Embracing circularity - details related to waste management by the entity
(Page 587) - Effluents and Waste GRI 306 :3,4,5</t>
    </r>
  </si>
  <si>
    <r>
      <t xml:space="preserve">Our data is </t>
    </r>
    <r>
      <rPr>
        <b/>
        <sz val="10"/>
        <color theme="1"/>
        <rFont val="Roboto"/>
      </rPr>
      <t>assured by "Independent Assurance Partner"</t>
    </r>
    <r>
      <rPr>
        <sz val="10"/>
        <color theme="1"/>
        <rFont val="Roboto"/>
      </rPr>
      <t xml:space="preserve"> and the same is </t>
    </r>
    <r>
      <rPr>
        <b/>
        <sz val="10"/>
        <color theme="1"/>
        <rFont val="Roboto"/>
      </rPr>
      <t>annexed in Integrated Report.</t>
    </r>
    <r>
      <rPr>
        <sz val="10"/>
        <color theme="1"/>
        <rFont val="Roboto"/>
      </rPr>
      <t xml:space="preserve">
</t>
    </r>
    <r>
      <rPr>
        <b/>
        <sz val="10"/>
        <color theme="1"/>
        <rFont val="Roboto"/>
      </rPr>
      <t>Page (587) - Emissions GRI-305: 1, 2, 3, 4, 7</t>
    </r>
  </si>
  <si>
    <r>
      <t xml:space="preserve">Our data is </t>
    </r>
    <r>
      <rPr>
        <b/>
        <sz val="10"/>
        <color theme="1"/>
        <rFont val="Roboto"/>
      </rPr>
      <t>assured by "Independent Assurance Partner</t>
    </r>
    <r>
      <rPr>
        <sz val="10"/>
        <color theme="1"/>
        <rFont val="Roboto"/>
      </rPr>
      <t xml:space="preserve">" and the same is </t>
    </r>
    <r>
      <rPr>
        <b/>
        <sz val="10"/>
        <color theme="1"/>
        <rFont val="Roboto"/>
      </rPr>
      <t>annexed in Integrated Report.
Page (583) - Water Footprint, Total Water Consumption (in KL), Water Discharge by destination and level s of treatment (KL)
Page (587) - Water and Effluents GRI - 303: 3, 4, 5</t>
    </r>
  </si>
  <si>
    <t>583, 587</t>
  </si>
  <si>
    <r>
      <t>Our data is a</t>
    </r>
    <r>
      <rPr>
        <b/>
        <sz val="10"/>
        <color theme="1"/>
        <rFont val="Roboto"/>
      </rPr>
      <t xml:space="preserve">ssured by "Independent Assurance Partner" </t>
    </r>
    <r>
      <rPr>
        <sz val="10"/>
        <color theme="1"/>
        <rFont val="Roboto"/>
      </rPr>
      <t xml:space="preserve">and the same is </t>
    </r>
    <r>
      <rPr>
        <b/>
        <sz val="10"/>
        <color theme="1"/>
        <rFont val="Roboto"/>
      </rPr>
      <t>annexed in Integrated Report.</t>
    </r>
    <r>
      <rPr>
        <sz val="10"/>
        <color theme="1"/>
        <rFont val="Roboto"/>
      </rPr>
      <t xml:space="preserve">
</t>
    </r>
    <r>
      <rPr>
        <b/>
        <sz val="10"/>
        <color theme="1"/>
        <rFont val="Roboto"/>
      </rPr>
      <t>Page (583) - Greenhouse gas (GHG) Footprint
Page (587) - Emissions GRI 305: 1, 2, 3, 4, 7</t>
    </r>
  </si>
  <si>
    <r>
      <t xml:space="preserve">Our data is </t>
    </r>
    <r>
      <rPr>
        <b/>
        <sz val="10"/>
        <color theme="1"/>
        <rFont val="Roboto"/>
      </rPr>
      <t>assured</t>
    </r>
    <r>
      <rPr>
        <sz val="10"/>
        <color theme="1"/>
        <rFont val="Roboto"/>
      </rPr>
      <t xml:space="preserve"> by </t>
    </r>
    <r>
      <rPr>
        <b/>
        <sz val="10"/>
        <color theme="1"/>
        <rFont val="Roboto"/>
      </rPr>
      <t>"Independent Assurance Partner"</t>
    </r>
    <r>
      <rPr>
        <sz val="10"/>
        <color theme="1"/>
        <rFont val="Roboto"/>
      </rPr>
      <t xml:space="preserve"> and the same is </t>
    </r>
    <r>
      <rPr>
        <b/>
        <sz val="10"/>
        <color theme="1"/>
        <rFont val="Roboto"/>
      </rPr>
      <t>annexed</t>
    </r>
    <r>
      <rPr>
        <sz val="10"/>
        <color theme="1"/>
        <rFont val="Roboto"/>
      </rPr>
      <t xml:space="preserve"> in </t>
    </r>
    <r>
      <rPr>
        <b/>
        <sz val="10"/>
        <color theme="1"/>
        <rFont val="Roboto"/>
      </rPr>
      <t>Integrated Report.</t>
    </r>
    <r>
      <rPr>
        <sz val="10"/>
        <color theme="1"/>
        <rFont val="Roboto"/>
      </rPr>
      <t xml:space="preserve">
</t>
    </r>
    <r>
      <rPr>
        <b/>
        <sz val="10"/>
        <color theme="1"/>
        <rFont val="Roboto"/>
      </rPr>
      <t>Page (583) - Greenhouse gas (GHG) Footprint
Page (587) - Emissions GRI 305: 1, 2, 3, 4, 7</t>
    </r>
  </si>
  <si>
    <t>https://www.tatapower.com/our-legacy/our-leadership</t>
  </si>
  <si>
    <r>
      <t xml:space="preserve">Publicly available </t>
    </r>
    <r>
      <rPr>
        <b/>
        <sz val="10"/>
        <color rgb="FF333333"/>
        <rFont val="Roboto"/>
      </rPr>
      <t>"Corporate Environment Policy and Commitment Framework"</t>
    </r>
  </si>
  <si>
    <r>
      <t>Tata Power</t>
    </r>
    <r>
      <rPr>
        <b/>
        <sz val="10"/>
        <color rgb="FF333333"/>
        <rFont val="Roboto"/>
      </rPr>
      <t xml:space="preserve"> benchmarks and sets targets and objectives to reduce environmental impacts</t>
    </r>
  </si>
  <si>
    <r>
      <t>1.</t>
    </r>
    <r>
      <rPr>
        <b/>
        <sz val="10"/>
        <color rgb="FF333333"/>
        <rFont val="Roboto"/>
      </rPr>
      <t xml:space="preserve"> Tata Power follows</t>
    </r>
    <r>
      <rPr>
        <sz val="10"/>
        <color rgb="FF333333"/>
        <rFont val="Roboto"/>
      </rPr>
      <t xml:space="preserve"> the </t>
    </r>
    <r>
      <rPr>
        <b/>
        <sz val="10"/>
        <color rgb="FF333333"/>
        <rFont val="Roboto"/>
      </rPr>
      <t>procedure laid</t>
    </r>
    <r>
      <rPr>
        <sz val="10"/>
        <color rgb="FF333333"/>
        <rFont val="Roboto"/>
      </rPr>
      <t xml:space="preserve"> out in</t>
    </r>
    <r>
      <rPr>
        <b/>
        <sz val="10"/>
        <color rgb="FF333333"/>
        <rFont val="Roboto"/>
      </rPr>
      <t xml:space="preserve"> Environmental Impact Assessment Notification, 2006</t>
    </r>
    <r>
      <rPr>
        <sz val="10"/>
        <color rgb="FF333333"/>
        <rFont val="Roboto"/>
      </rPr>
      <t xml:space="preserve"> </t>
    </r>
    <r>
      <rPr>
        <b/>
        <sz val="10"/>
        <color rgb="FF333333"/>
        <rFont val="Roboto"/>
      </rPr>
      <t>(India)</t>
    </r>
    <r>
      <rPr>
        <sz val="10"/>
        <color rgb="FF333333"/>
        <rFont val="Roboto"/>
      </rPr>
      <t xml:space="preserve"> as part of </t>
    </r>
    <r>
      <rPr>
        <b/>
        <sz val="10"/>
        <color rgb="FF333333"/>
        <rFont val="Roboto"/>
      </rPr>
      <t>assessment</t>
    </r>
    <r>
      <rPr>
        <sz val="10"/>
        <color rgb="FF333333"/>
        <rFont val="Roboto"/>
      </rPr>
      <t xml:space="preserve"> of </t>
    </r>
    <r>
      <rPr>
        <b/>
        <sz val="10"/>
        <color rgb="FF333333"/>
        <rFont val="Roboto"/>
      </rPr>
      <t>Environmental/Social Impact</t>
    </r>
    <r>
      <rPr>
        <sz val="10"/>
        <color rgb="FF333333"/>
        <rFont val="Roboto"/>
      </rPr>
      <t xml:space="preserve"> for all new projects.
2. As part of the </t>
    </r>
    <r>
      <rPr>
        <b/>
        <sz val="10"/>
        <color rgb="FF333333"/>
        <rFont val="Roboto"/>
      </rPr>
      <t>outlined process</t>
    </r>
    <r>
      <rPr>
        <sz val="10"/>
        <color rgb="FF333333"/>
        <rFont val="Roboto"/>
      </rPr>
      <t xml:space="preserve">, we </t>
    </r>
    <r>
      <rPr>
        <b/>
        <sz val="10"/>
        <color rgb="FF333333"/>
        <rFont val="Roboto"/>
      </rPr>
      <t>share</t>
    </r>
    <r>
      <rPr>
        <sz val="10"/>
        <color rgb="FF333333"/>
        <rFont val="Roboto"/>
      </rPr>
      <t xml:space="preserve"> final </t>
    </r>
    <r>
      <rPr>
        <b/>
        <sz val="10"/>
        <color rgb="FF333333"/>
        <rFont val="Roboto"/>
      </rPr>
      <t xml:space="preserve">Environmental Impact Assessments post public hearing / consultation </t>
    </r>
    <r>
      <rPr>
        <sz val="10"/>
        <color rgb="FF333333"/>
        <rFont val="Roboto"/>
      </rPr>
      <t>with all I</t>
    </r>
    <r>
      <rPr>
        <b/>
        <sz val="10"/>
        <color rgb="FF333333"/>
        <rFont val="Roboto"/>
      </rPr>
      <t>nterested parties</t>
    </r>
    <r>
      <rPr>
        <sz val="10"/>
        <color rgb="FF333333"/>
        <rFont val="Roboto"/>
      </rPr>
      <t xml:space="preserve"> through </t>
    </r>
    <r>
      <rPr>
        <b/>
        <sz val="10"/>
        <color rgb="FF333333"/>
        <rFont val="Roboto"/>
      </rPr>
      <t>formal communication channels.</t>
    </r>
  </si>
  <si>
    <r>
      <t xml:space="preserve">Tata Power's operating units have "Energy Management Programs" in alignment with ISO 50001:2018. 
Details for the same at "Tata Power consolidated" level are presented in </t>
    </r>
    <r>
      <rPr>
        <b/>
        <sz val="10"/>
        <color rgb="FF333333"/>
        <rFont val="Roboto"/>
      </rPr>
      <t>"Integrated Report FY24"</t>
    </r>
    <r>
      <rPr>
        <sz val="10"/>
        <color rgb="FF333333"/>
        <rFont val="Roboto"/>
      </rPr>
      <t xml:space="preserve"> under </t>
    </r>
    <r>
      <rPr>
        <b/>
        <sz val="10"/>
        <color rgb="FF333333"/>
        <rFont val="Roboto"/>
      </rPr>
      <t>"Conservation of Energy and Technology Absorption"</t>
    </r>
  </si>
  <si>
    <t>Unit is Giga Joules in the Integrated Report and has been coverted to MWh
Direct conversion of output from GJ to MWh is done for representation.
1GJ = 0.2778 MWh (Conversion factor)</t>
  </si>
  <si>
    <r>
      <t>Tata Power has</t>
    </r>
    <r>
      <rPr>
        <b/>
        <sz val="10"/>
        <color theme="1"/>
        <rFont val="Roboto"/>
      </rPr>
      <t xml:space="preserve"> quantified targets</t>
    </r>
    <r>
      <rPr>
        <sz val="10"/>
        <color theme="1"/>
        <rFont val="Roboto"/>
      </rPr>
      <t xml:space="preserve"> w.r.t </t>
    </r>
    <r>
      <rPr>
        <b/>
        <sz val="10"/>
        <color theme="1"/>
        <rFont val="Roboto"/>
      </rPr>
      <t>utilization of fly ash in its conventional generation business.</t>
    </r>
    <r>
      <rPr>
        <sz val="10"/>
        <color theme="1"/>
        <rFont val="Roboto"/>
      </rPr>
      <t xml:space="preserve">
Tata Power had </t>
    </r>
    <r>
      <rPr>
        <b/>
        <sz val="10"/>
        <color theme="1"/>
        <rFont val="Roboto"/>
      </rPr>
      <t>achieved 97.4% of fly ash utilization in FY24.</t>
    </r>
  </si>
  <si>
    <r>
      <t xml:space="preserve">Our data on total waste disposed and/or waste generated and recycled/reused is </t>
    </r>
    <r>
      <rPr>
        <b/>
        <sz val="10"/>
        <color rgb="FF333333"/>
        <rFont val="Roboto"/>
      </rPr>
      <t>reported publicly</t>
    </r>
  </si>
  <si>
    <r>
      <t xml:space="preserve">Tata Power has outlined </t>
    </r>
    <r>
      <rPr>
        <b/>
        <sz val="10"/>
        <color theme="1"/>
        <rFont val="Roboto"/>
      </rPr>
      <t>"Water Stewardship Policy</t>
    </r>
    <r>
      <rPr>
        <sz val="10"/>
        <color theme="1"/>
        <rFont val="Roboto"/>
      </rPr>
      <t xml:space="preserve">" which covers </t>
    </r>
    <r>
      <rPr>
        <b/>
        <sz val="10"/>
        <color theme="1"/>
        <rFont val="Roboto"/>
      </rPr>
      <t>all elements of water efficiency management.</t>
    </r>
  </si>
  <si>
    <r>
      <t xml:space="preserve">Our </t>
    </r>
    <r>
      <rPr>
        <b/>
        <sz val="10"/>
        <color theme="1"/>
        <rFont val="Roboto"/>
      </rPr>
      <t>data</t>
    </r>
    <r>
      <rPr>
        <sz val="10"/>
        <color theme="1"/>
        <rFont val="Roboto"/>
      </rPr>
      <t xml:space="preserve"> on </t>
    </r>
    <r>
      <rPr>
        <b/>
        <sz val="10"/>
        <color theme="1"/>
        <rFont val="Roboto"/>
      </rPr>
      <t>water consumption in water-stressed areas</t>
    </r>
    <r>
      <rPr>
        <sz val="10"/>
        <color theme="1"/>
        <rFont val="Roboto"/>
      </rPr>
      <t xml:space="preserve"> is </t>
    </r>
    <r>
      <rPr>
        <b/>
        <sz val="10"/>
        <color theme="1"/>
        <rFont val="Roboto"/>
      </rPr>
      <t>reported publicl</t>
    </r>
    <r>
      <rPr>
        <sz val="10"/>
        <color theme="1"/>
        <rFont val="Roboto"/>
      </rPr>
      <t xml:space="preserve">y and the </t>
    </r>
    <r>
      <rPr>
        <b/>
        <sz val="10"/>
        <color theme="1"/>
        <rFont val="Roboto"/>
      </rPr>
      <t>details for Most recent year is publicly available.</t>
    </r>
  </si>
  <si>
    <r>
      <t xml:space="preserve">Assessment of </t>
    </r>
    <r>
      <rPr>
        <b/>
        <sz val="10"/>
        <color theme="1"/>
        <rFont val="Roboto"/>
      </rPr>
      <t>future potential regulatory changes</t>
    </r>
    <r>
      <rPr>
        <sz val="10"/>
        <color theme="1"/>
        <rFont val="Roboto"/>
      </rPr>
      <t xml:space="preserve"> has been identified under </t>
    </r>
    <r>
      <rPr>
        <b/>
        <sz val="10"/>
        <color theme="1"/>
        <rFont val="Roboto"/>
      </rPr>
      <t>Risk R3 (Regulatory Risk)</t>
    </r>
  </si>
  <si>
    <r>
      <rPr>
        <b/>
        <u/>
        <sz val="10"/>
        <color theme="1"/>
        <rFont val="Roboto"/>
      </rPr>
      <t>Trombay 2013) -</t>
    </r>
    <r>
      <rPr>
        <b/>
        <u/>
        <sz val="10"/>
        <color rgb="FFFF0000"/>
        <rFont val="Roboto"/>
      </rPr>
      <t xml:space="preserve"> </t>
    </r>
    <r>
      <rPr>
        <sz val="10"/>
        <color theme="1"/>
        <rFont val="Roboto"/>
      </rPr>
      <t xml:space="preserve">https://www.tatapower.com/content/dam/tatapoweraemsitesprogram/tatapower/pdf-root/sustainability/disclosure-and-sustainability-reports/2023_The%20Tata%20Power%20Company%20Limited_EIA.pdf
</t>
    </r>
    <r>
      <rPr>
        <b/>
        <u/>
        <sz val="10"/>
        <color rgb="FFFF0000"/>
        <rFont val="Roboto"/>
      </rPr>
      <t xml:space="preserve">
</t>
    </r>
    <r>
      <rPr>
        <b/>
        <u/>
        <sz val="10"/>
        <color theme="1"/>
        <rFont val="Roboto"/>
      </rPr>
      <t>CGPL Mundra (2007)</t>
    </r>
    <r>
      <rPr>
        <u/>
        <sz val="10"/>
        <color theme="1"/>
        <rFont val="Roboto"/>
      </rPr>
      <t xml:space="preserve"> -</t>
    </r>
    <r>
      <rPr>
        <u/>
        <sz val="10"/>
        <color rgb="FFFF0000"/>
        <rFont val="Roboto"/>
      </rPr>
      <t xml:space="preserve"> </t>
    </r>
    <r>
      <rPr>
        <sz val="10"/>
        <color theme="1"/>
        <rFont val="Roboto"/>
      </rPr>
      <t>https://www.tatapower.com/content/dam/tatapoweraemsitesprogram/tatapower/pdf-root/sustainability/disclosure-and-sustainability-reports/Comprehensive%20EIA%20-%20CGPL.pdf</t>
    </r>
  </si>
  <si>
    <t>We have identified climate change - related risks with potential impact</t>
  </si>
  <si>
    <t>Base Year : FY 2022
Target Year : FY 2027</t>
  </si>
  <si>
    <t>https://www.tatapower.com/content/dam/tatapoweraemsitesprogram/tatapower/pdf-root/sustainability/disclosure-and-sustainability-reports/Tata%20Power%20SBTi%20targets%20validation.pdf</t>
  </si>
  <si>
    <t>Scope 1 (70.5%)
Scope 2 (12.5%)
Scope 3 (70.5%)</t>
  </si>
  <si>
    <r>
      <t xml:space="preserve">Biodiversity risks have </t>
    </r>
    <r>
      <rPr>
        <b/>
        <sz val="10"/>
        <color theme="1"/>
        <rFont val="Roboto"/>
      </rPr>
      <t>identified</t>
    </r>
    <r>
      <rPr>
        <sz val="10"/>
        <color theme="1"/>
        <rFont val="Roboto"/>
      </rPr>
      <t xml:space="preserve"> and </t>
    </r>
    <r>
      <rPr>
        <b/>
        <sz val="10"/>
        <color theme="1"/>
        <rFont val="Roboto"/>
      </rPr>
      <t>publicly reported</t>
    </r>
  </si>
  <si>
    <t>https://www.tatapower.com/sustainability/resource-centre#resource-content-tabs-item-9c28a421e3-tab</t>
  </si>
  <si>
    <r>
      <t xml:space="preserve">Our Biodiversity policy </t>
    </r>
    <r>
      <rPr>
        <b/>
        <sz val="10"/>
        <color theme="1"/>
        <rFont val="Roboto"/>
      </rPr>
      <t>applies</t>
    </r>
    <r>
      <rPr>
        <sz val="10"/>
        <color theme="1"/>
        <rFont val="Roboto"/>
      </rPr>
      <t xml:space="preserve"> to 
</t>
    </r>
    <r>
      <rPr>
        <b/>
        <sz val="10"/>
        <color theme="1"/>
        <rFont val="Roboto"/>
      </rPr>
      <t>a. Own Operations 
b. Value chain (Upstream and downstream) including suppliers and partners</t>
    </r>
  </si>
  <si>
    <r>
      <t xml:space="preserve">Tata Power has </t>
    </r>
    <r>
      <rPr>
        <b/>
        <sz val="10"/>
        <color theme="1"/>
        <rFont val="Roboto"/>
      </rPr>
      <t>mitigating actions to reduce biodiversity impact and dependency</t>
    </r>
    <r>
      <rPr>
        <sz val="10"/>
        <color theme="1"/>
        <rFont val="Roboto"/>
      </rPr>
      <t>. The same is reported in its</t>
    </r>
    <r>
      <rPr>
        <b/>
        <sz val="10"/>
        <color theme="1"/>
        <rFont val="Roboto"/>
      </rPr>
      <t xml:space="preserve"> Integrated Report and Website.</t>
    </r>
  </si>
  <si>
    <r>
      <rPr>
        <sz val="10"/>
        <color theme="1"/>
        <rFont val="Roboto"/>
      </rPr>
      <t>Data on</t>
    </r>
    <r>
      <rPr>
        <b/>
        <sz val="10"/>
        <color theme="1"/>
        <rFont val="Roboto"/>
      </rPr>
      <t xml:space="preserve"> Electricity transmission &amp; Distribution Reliability</t>
    </r>
    <r>
      <rPr>
        <sz val="10"/>
        <color theme="1"/>
        <rFont val="Roboto"/>
      </rPr>
      <t xml:space="preserve"> is reported publicly in our</t>
    </r>
    <r>
      <rPr>
        <b/>
        <sz val="10"/>
        <color theme="1"/>
        <rFont val="Roboto"/>
      </rPr>
      <t xml:space="preserve"> Integrated Report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</si>
</sst>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3" formatCode="_ * #,##0.00_ ;_ * \-#,##0.00_ ;_ * &quot;-&quot;??_ ;_ @_ "/>
    <numFmt numFmtId="164" formatCode="_ * #,##0_ ;_ * \-#,##0_ ;_ * &quot;-&quot;??_ ;_ @_ "/>
    <numFmt numFmtId="165" formatCode="_ * #,##0.0000_ ;_ * \-#,##0.0000_ ;_ * &quot;-&quot;??_ ;_ @_ "/>
    <numFmt numFmtId="166" formatCode="_ * #,##0.000_ ;_ * \-#,##0.000_ ;_ * &quot;-&quot;??_ ;_ @_ "/>
    <numFmt numFmtId="167" formatCode="_ * #,##0.000_ ;_ * \-#,##0.000_ ;_ * &quot;-&quot;???_ ;_ @_ "/>
    <numFmt numFmtId="168" formatCode="0.0%"/>
    <numFmt numFmtId="169" formatCode="_ * #,##0.0_ ;_ * \-#,##0.0_ ;_ * &quot;-&quot;??_ ;_ @_ "/>
    <numFmt numFmtId="170" formatCode="0.0"/>
    <numFmt numFmtId="171" formatCode="0.000"/>
    <numFmt numFmtId="172" formatCode="_ * #,##0.0000_ ;_ * \-#,##0.0000_ ;_ * &quot;-&quot;????_ ;_ @_ "/>
  </numFmts>
  <fonts count="26">
    <font>
      <sz val="11"/>
      <color theme="1"/>
      <name val="Calibri"/>
      <family val="2"/>
      <scheme val="minor"/>
    </font>
    <font>
      <sz val="11"/>
      <color theme="1"/>
      <name val="Roboto"/>
    </font>
    <font>
      <u/>
      <sz val="11"/>
      <color theme="10"/>
      <name val="Calibri"/>
      <family val="2"/>
      <scheme val="minor"/>
    </font>
    <font>
      <sz val="10"/>
      <color rgb="FF333333"/>
      <name val="Arial"/>
      <family val="2"/>
    </font>
    <font>
      <sz val="10"/>
      <color rgb="FF333333"/>
      <name val="Roboto"/>
    </font>
    <font>
      <b/>
      <sz val="10"/>
      <color theme="1"/>
      <name val="Roboto"/>
    </font>
    <font>
      <sz val="10"/>
      <color theme="1"/>
      <name val="Roboto"/>
    </font>
    <font>
      <u/>
      <sz val="10"/>
      <color theme="10"/>
      <name val="Roboto"/>
    </font>
    <font>
      <b/>
      <sz val="10"/>
      <color rgb="FF333333"/>
      <name val="Arial"/>
      <family val="2"/>
    </font>
    <font>
      <b/>
      <sz val="10"/>
      <color rgb="FF333333"/>
      <name val="Roboto"/>
    </font>
    <font>
      <b/>
      <i/>
      <sz val="10"/>
      <color theme="1"/>
      <name val="Roboto"/>
    </font>
    <font>
      <i/>
      <sz val="10"/>
      <color rgb="FF333333"/>
      <name val="Roboto"/>
    </font>
    <font>
      <sz val="11"/>
      <color theme="1"/>
      <name val="Calibri"/>
      <family val="2"/>
      <scheme val="minor"/>
    </font>
    <font>
      <sz val="10"/>
      <color rgb="FF333333"/>
      <name val="Inherit"/>
    </font>
    <font>
      <sz val="10"/>
      <name val="Roboto"/>
    </font>
    <font>
      <b/>
      <sz val="10"/>
      <name val="Roboto"/>
    </font>
    <font>
      <b/>
      <u/>
      <sz val="10"/>
      <color theme="1"/>
      <name val="Roboto"/>
    </font>
    <font>
      <sz val="10"/>
      <color theme="1"/>
      <name val="Calibri"/>
      <family val="2"/>
      <scheme val="minor"/>
    </font>
    <font>
      <sz val="11"/>
      <color theme="1"/>
      <name val="Aptos"/>
      <family val="2"/>
    </font>
    <font>
      <u/>
      <sz val="10"/>
      <color rgb="FFFF0000"/>
      <name val="Roboto"/>
    </font>
    <font>
      <b/>
      <u/>
      <sz val="10"/>
      <color rgb="FFFF0000"/>
      <name val="Roboto"/>
    </font>
    <font>
      <u/>
      <sz val="10"/>
      <color theme="10"/>
      <name val="Roboo"/>
    </font>
    <font>
      <sz val="10"/>
      <color theme="1"/>
      <name val="Roboo"/>
    </font>
    <font>
      <b/>
      <sz val="11"/>
      <color rgb="FFFF0000"/>
      <name val="Calibri"/>
      <family val="2"/>
      <scheme val="minor"/>
    </font>
    <font>
      <b/>
      <sz val="10"/>
      <color rgb="FFFF0000"/>
      <name val="Roboto"/>
    </font>
    <font>
      <u/>
      <sz val="10"/>
      <color theme="1"/>
      <name val="Roboto"/>
    </font>
  </fonts>
  <fills count="4">
    <fill>
      <patternFill patternType="none"/>
    </fill>
    <fill>
      <patternFill patternType="gray125"/>
    </fill>
    <fill>
      <patternFill patternType="solid">
        <fgColor theme="0" tint="-0.14999847407452621"/>
        <bgColor indexed="64"/>
      </patternFill>
    </fill>
    <fill>
      <patternFill patternType="solid">
        <fgColor rgb="FFFFFFFF"/>
        <bgColor indexed="64"/>
      </patternFill>
    </fill>
  </fills>
  <borders count="59">
    <border>
      <left/>
      <right/>
      <top/>
      <bottom/>
      <diagonal/>
    </border>
    <border>
      <left style="hair">
        <color indexed="64"/>
      </left>
      <right style="hair">
        <color indexed="64"/>
      </right>
      <top style="hair">
        <color indexed="64"/>
      </top>
      <bottom style="hair">
        <color indexed="64"/>
      </bottom>
      <diagonal/>
    </border>
    <border>
      <left/>
      <right style="hair">
        <color indexed="64"/>
      </right>
      <top/>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right style="hair">
        <color indexed="64"/>
      </right>
      <top style="hair">
        <color indexed="64"/>
      </top>
      <bottom/>
      <diagonal/>
    </border>
    <border>
      <left style="hair">
        <color indexed="64"/>
      </left>
      <right/>
      <top style="hair">
        <color indexed="64"/>
      </top>
      <bottom style="hair">
        <color indexed="64"/>
      </bottom>
      <diagonal/>
    </border>
    <border>
      <left style="hair">
        <color indexed="64"/>
      </left>
      <right/>
      <top style="hair">
        <color indexed="64"/>
      </top>
      <bottom/>
      <diagonal/>
    </border>
    <border>
      <left style="hair">
        <color indexed="64"/>
      </left>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right/>
      <top style="hair">
        <color indexed="64"/>
      </top>
      <bottom/>
      <diagonal/>
    </border>
    <border>
      <left/>
      <right style="hair">
        <color indexed="64"/>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diagonal/>
    </border>
    <border>
      <left style="hair">
        <color indexed="64"/>
      </left>
      <right style="medium">
        <color indexed="64"/>
      </right>
      <top style="hair">
        <color indexed="64"/>
      </top>
      <bottom/>
      <diagonal/>
    </border>
    <border>
      <left style="medium">
        <color indexed="64"/>
      </left>
      <right style="hair">
        <color indexed="64"/>
      </right>
      <top/>
      <bottom/>
      <diagonal/>
    </border>
    <border>
      <left style="hair">
        <color indexed="64"/>
      </left>
      <right style="medium">
        <color indexed="64"/>
      </right>
      <top/>
      <bottom style="hair">
        <color indexed="64"/>
      </bottom>
      <diagonal/>
    </border>
    <border>
      <left/>
      <right style="medium">
        <color indexed="64"/>
      </right>
      <top style="hair">
        <color indexed="64"/>
      </top>
      <bottom/>
      <diagonal/>
    </border>
    <border>
      <left/>
      <right style="medium">
        <color indexed="64"/>
      </right>
      <top/>
      <bottom/>
      <diagonal/>
    </border>
    <border>
      <left style="medium">
        <color indexed="64"/>
      </left>
      <right style="hair">
        <color indexed="64"/>
      </right>
      <top/>
      <bottom style="medium">
        <color indexed="64"/>
      </bottom>
      <diagonal/>
    </border>
    <border>
      <left style="hair">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hair">
        <color indexed="64"/>
      </right>
      <top/>
      <bottom style="hair">
        <color indexed="64"/>
      </bottom>
      <diagonal/>
    </border>
    <border>
      <left style="medium">
        <color indexed="64"/>
      </left>
      <right style="hair">
        <color indexed="64"/>
      </right>
      <top style="medium">
        <color indexed="64"/>
      </top>
      <bottom/>
      <diagonal/>
    </border>
    <border>
      <left/>
      <right style="medium">
        <color indexed="64"/>
      </right>
      <top style="medium">
        <color indexed="64"/>
      </top>
      <bottom/>
      <diagonal/>
    </border>
    <border>
      <left style="hair">
        <color indexed="64"/>
      </left>
      <right style="hair">
        <color indexed="64"/>
      </right>
      <top/>
      <bottom style="medium">
        <color indexed="64"/>
      </bottom>
      <diagonal/>
    </border>
    <border>
      <left style="hair">
        <color indexed="64"/>
      </left>
      <right style="medium">
        <color indexed="64"/>
      </right>
      <top/>
      <bottom/>
      <diagonal/>
    </border>
    <border>
      <left style="hair">
        <color indexed="64"/>
      </left>
      <right style="medium">
        <color indexed="64"/>
      </right>
      <top/>
      <bottom style="medium">
        <color indexed="64"/>
      </bottom>
      <diagonal/>
    </border>
    <border>
      <left style="medium">
        <color indexed="64"/>
      </left>
      <right/>
      <top style="medium">
        <color indexed="64"/>
      </top>
      <bottom/>
      <diagonal/>
    </border>
    <border>
      <left style="hair">
        <color indexed="64"/>
      </left>
      <right/>
      <top style="hair">
        <color indexed="64"/>
      </top>
      <bottom style="medium">
        <color indexed="64"/>
      </bottom>
      <diagonal/>
    </border>
    <border>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right/>
      <top style="medium">
        <color indexed="64"/>
      </top>
      <bottom style="hair">
        <color indexed="64"/>
      </bottom>
      <diagonal/>
    </border>
    <border>
      <left/>
      <right/>
      <top style="hair">
        <color indexed="64"/>
      </top>
      <bottom style="hair">
        <color indexed="64"/>
      </bottom>
      <diagonal/>
    </border>
    <border>
      <left/>
      <right/>
      <top style="hair">
        <color indexed="64"/>
      </top>
      <bottom style="medium">
        <color indexed="64"/>
      </bottom>
      <diagonal/>
    </border>
    <border>
      <left/>
      <right style="hair">
        <color indexed="64"/>
      </right>
      <top style="hair">
        <color indexed="64"/>
      </top>
      <bottom style="medium">
        <color indexed="64"/>
      </bottom>
      <diagonal/>
    </border>
    <border>
      <left/>
      <right style="medium">
        <color indexed="64"/>
      </right>
      <top style="medium">
        <color indexed="64"/>
      </top>
      <bottom style="hair">
        <color indexed="64"/>
      </bottom>
      <diagonal/>
    </border>
    <border>
      <left/>
      <right style="medium">
        <color indexed="64"/>
      </right>
      <top/>
      <bottom style="hair">
        <color indexed="64"/>
      </bottom>
      <diagonal/>
    </border>
    <border>
      <left/>
      <right style="medium">
        <color indexed="64"/>
      </right>
      <top style="hair">
        <color indexed="64"/>
      </top>
      <bottom style="hair">
        <color indexed="64"/>
      </bottom>
      <diagonal/>
    </border>
    <border>
      <left style="medium">
        <color indexed="64"/>
      </left>
      <right/>
      <top style="medium">
        <color indexed="64"/>
      </top>
      <bottom style="hair">
        <color indexed="64"/>
      </bottom>
      <diagonal/>
    </border>
    <border>
      <left/>
      <right style="medium">
        <color indexed="64"/>
      </right>
      <top style="hair">
        <color indexed="64"/>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style="medium">
        <color indexed="64"/>
      </left>
      <right/>
      <top style="hair">
        <color indexed="64"/>
      </top>
      <bottom style="hair">
        <color indexed="64"/>
      </bottom>
      <diagonal/>
    </border>
  </borders>
  <cellStyleXfs count="4">
    <xf numFmtId="0" fontId="0" fillId="0" borderId="0"/>
    <xf numFmtId="0" fontId="2" fillId="0" borderId="0" applyNumberFormat="0" applyFill="0" applyBorder="0" applyAlignment="0" applyProtection="0"/>
    <xf numFmtId="43" fontId="12" fillId="0" borderId="0" applyFont="0" applyFill="0" applyBorder="0" applyAlignment="0" applyProtection="0"/>
    <xf numFmtId="9" fontId="12" fillId="0" borderId="0" applyFont="0" applyFill="0" applyBorder="0" applyAlignment="0" applyProtection="0"/>
  </cellStyleXfs>
  <cellXfs count="627">
    <xf numFmtId="0" fontId="0" fillId="0" borderId="0" xfId="0"/>
    <xf numFmtId="0" fontId="1" fillId="0" borderId="0" xfId="0" applyFont="1"/>
    <xf numFmtId="0" fontId="5" fillId="2" borderId="1" xfId="0" applyFont="1" applyFill="1" applyBorder="1" applyAlignment="1">
      <alignment horizontal="center" vertical="center"/>
    </xf>
    <xf numFmtId="0" fontId="6" fillId="2" borderId="1" xfId="0" applyFont="1" applyFill="1" applyBorder="1"/>
    <xf numFmtId="0" fontId="6" fillId="2" borderId="1" xfId="0" applyFont="1" applyFill="1" applyBorder="1" applyAlignment="1">
      <alignment vertical="center"/>
    </xf>
    <xf numFmtId="0" fontId="5" fillId="2" borderId="3" xfId="0" applyFont="1" applyFill="1" applyBorder="1" applyAlignment="1">
      <alignment horizontal="center" vertical="center"/>
    </xf>
    <xf numFmtId="0" fontId="4" fillId="0" borderId="1" xfId="0" applyFont="1" applyBorder="1" applyAlignment="1">
      <alignment vertical="center" wrapText="1"/>
    </xf>
    <xf numFmtId="0" fontId="6" fillId="0" borderId="1" xfId="0" applyFont="1" applyBorder="1" applyAlignment="1">
      <alignment horizontal="center" vertical="center"/>
    </xf>
    <xf numFmtId="0" fontId="4" fillId="0" borderId="1" xfId="0" applyFont="1" applyBorder="1" applyAlignment="1">
      <alignment horizontal="left" vertical="center" wrapText="1"/>
    </xf>
    <xf numFmtId="0" fontId="6" fillId="0" borderId="0" xfId="0" applyFont="1"/>
    <xf numFmtId="0" fontId="5" fillId="2" borderId="1" xfId="0" applyFont="1" applyFill="1" applyBorder="1" applyAlignment="1">
      <alignment horizontal="right" vertical="center"/>
    </xf>
    <xf numFmtId="0" fontId="6" fillId="2" borderId="1" xfId="0" applyFont="1" applyFill="1" applyBorder="1" applyAlignment="1">
      <alignment vertical="center" wrapText="1"/>
    </xf>
    <xf numFmtId="0" fontId="4" fillId="0" borderId="3" xfId="0" applyFont="1" applyBorder="1" applyAlignment="1">
      <alignment vertical="center" wrapText="1"/>
    </xf>
    <xf numFmtId="0" fontId="3" fillId="0" borderId="1" xfId="0" applyFont="1" applyBorder="1" applyAlignment="1">
      <alignment horizontal="left" vertical="center" wrapText="1"/>
    </xf>
    <xf numFmtId="0" fontId="6" fillId="0" borderId="1" xfId="0" applyFont="1" applyBorder="1"/>
    <xf numFmtId="0" fontId="6" fillId="0" borderId="1" xfId="0" applyFont="1" applyBorder="1" applyAlignment="1">
      <alignment vertical="center"/>
    </xf>
    <xf numFmtId="0" fontId="6" fillId="0" borderId="1" xfId="0" applyFont="1" applyBorder="1" applyAlignment="1">
      <alignment vertical="center" wrapText="1"/>
    </xf>
    <xf numFmtId="0" fontId="5" fillId="2" borderId="1"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6" fillId="0" borderId="0" xfId="0" applyFont="1" applyAlignment="1">
      <alignment horizontal="center" vertical="center"/>
    </xf>
    <xf numFmtId="0" fontId="5" fillId="0" borderId="0" xfId="0" applyFont="1" applyAlignment="1">
      <alignment horizontal="center" vertical="center" wrapText="1"/>
    </xf>
    <xf numFmtId="0" fontId="6" fillId="0" borderId="1" xfId="0" applyFont="1" applyBorder="1" applyAlignment="1">
      <alignment wrapText="1"/>
    </xf>
    <xf numFmtId="14" fontId="6" fillId="0" borderId="1" xfId="0" applyNumberFormat="1" applyFont="1" applyBorder="1" applyAlignment="1">
      <alignment horizontal="center" vertical="center"/>
    </xf>
    <xf numFmtId="0" fontId="6" fillId="0" borderId="1" xfId="0" applyFont="1" applyBorder="1" applyAlignment="1">
      <alignment horizontal="center" vertical="center" wrapText="1"/>
    </xf>
    <xf numFmtId="0" fontId="6" fillId="0" borderId="0" xfId="0" applyFont="1" applyAlignment="1">
      <alignment vertical="center"/>
    </xf>
    <xf numFmtId="10" fontId="6" fillId="0" borderId="1" xfId="0" applyNumberFormat="1" applyFont="1" applyBorder="1" applyAlignment="1">
      <alignment horizontal="center" vertical="center"/>
    </xf>
    <xf numFmtId="0" fontId="6" fillId="0" borderId="4" xfId="0" applyFont="1" applyBorder="1" applyAlignment="1">
      <alignment horizontal="center" vertical="center"/>
    </xf>
    <xf numFmtId="0" fontId="6" fillId="0" borderId="1" xfId="0" applyFont="1" applyBorder="1" applyAlignment="1">
      <alignment horizontal="center"/>
    </xf>
    <xf numFmtId="0" fontId="6" fillId="0" borderId="3" xfId="0" applyFont="1" applyBorder="1" applyAlignment="1">
      <alignment vertical="center" wrapText="1"/>
    </xf>
    <xf numFmtId="0" fontId="6" fillId="0" borderId="1" xfId="0" applyFont="1" applyBorder="1" applyAlignment="1">
      <alignment horizontal="left" vertical="center" wrapText="1"/>
    </xf>
    <xf numFmtId="0" fontId="4" fillId="0" borderId="7" xfId="0" applyFont="1" applyBorder="1" applyAlignment="1">
      <alignment horizontal="left" vertical="center" wrapText="1"/>
    </xf>
    <xf numFmtId="0" fontId="3" fillId="0" borderId="1" xfId="0" applyFont="1" applyBorder="1" applyAlignment="1">
      <alignment horizontal="center" vertical="center" wrapText="1"/>
    </xf>
    <xf numFmtId="0" fontId="13" fillId="3" borderId="1" xfId="0" applyFont="1" applyFill="1" applyBorder="1" applyAlignment="1">
      <alignment horizontal="center" vertical="center" wrapText="1"/>
    </xf>
    <xf numFmtId="164" fontId="6" fillId="0" borderId="1" xfId="2" applyNumberFormat="1" applyFont="1" applyBorder="1"/>
    <xf numFmtId="0" fontId="5" fillId="2" borderId="1" xfId="0" applyFont="1" applyFill="1" applyBorder="1" applyAlignment="1">
      <alignment horizontal="center"/>
    </xf>
    <xf numFmtId="0" fontId="9" fillId="0" borderId="1" xfId="0" applyFont="1" applyBorder="1" applyAlignment="1">
      <alignment vertical="center" wrapText="1"/>
    </xf>
    <xf numFmtId="0" fontId="9" fillId="2" borderId="1" xfId="0" applyFont="1" applyFill="1" applyBorder="1" applyAlignment="1">
      <alignment horizontal="center" vertical="center" wrapText="1"/>
    </xf>
    <xf numFmtId="0" fontId="7" fillId="0" borderId="1" xfId="1" applyFont="1" applyFill="1" applyBorder="1" applyAlignment="1">
      <alignment horizontal="center" vertical="center" wrapText="1"/>
    </xf>
    <xf numFmtId="164" fontId="6" fillId="0" borderId="1" xfId="2" applyNumberFormat="1" applyFont="1" applyBorder="1" applyAlignment="1">
      <alignment horizontal="right"/>
    </xf>
    <xf numFmtId="0" fontId="5" fillId="0" borderId="1" xfId="0" applyFont="1" applyBorder="1" applyAlignment="1">
      <alignment vertical="center" wrapText="1"/>
    </xf>
    <xf numFmtId="0" fontId="6" fillId="0" borderId="14" xfId="0" applyFont="1" applyBorder="1" applyAlignment="1">
      <alignment horizontal="left" vertical="center" wrapText="1"/>
    </xf>
    <xf numFmtId="0" fontId="6" fillId="0" borderId="14" xfId="0" applyFont="1" applyBorder="1" applyAlignment="1">
      <alignment vertical="center" wrapText="1"/>
    </xf>
    <xf numFmtId="0" fontId="6" fillId="0" borderId="0" xfId="0" applyFont="1" applyAlignment="1">
      <alignment horizontal="left" vertical="center" wrapText="1"/>
    </xf>
    <xf numFmtId="0" fontId="6" fillId="0" borderId="0" xfId="0" applyFont="1" applyAlignment="1">
      <alignment vertical="center" wrapText="1"/>
    </xf>
    <xf numFmtId="0" fontId="5" fillId="0" borderId="1" xfId="0" applyFont="1" applyBorder="1" applyAlignment="1">
      <alignment horizontal="center"/>
    </xf>
    <xf numFmtId="0" fontId="14" fillId="0" borderId="1" xfId="0" applyFont="1" applyBorder="1" applyAlignment="1">
      <alignment horizontal="left" vertical="center" wrapText="1"/>
    </xf>
    <xf numFmtId="0" fontId="15" fillId="0" borderId="1" xfId="0" applyFont="1" applyBorder="1" applyAlignment="1">
      <alignment horizontal="left" vertical="center" wrapText="1"/>
    </xf>
    <xf numFmtId="0" fontId="5" fillId="0" borderId="0" xfId="0" applyFont="1"/>
    <xf numFmtId="0" fontId="5" fillId="2" borderId="1" xfId="0" applyFont="1" applyFill="1" applyBorder="1" applyAlignment="1">
      <alignment horizontal="center" wrapText="1"/>
    </xf>
    <xf numFmtId="164" fontId="6" fillId="0" borderId="1" xfId="2" applyNumberFormat="1" applyFont="1" applyBorder="1" applyAlignment="1">
      <alignment vertical="center" wrapText="1"/>
    </xf>
    <xf numFmtId="164" fontId="6" fillId="0" borderId="1" xfId="2" applyNumberFormat="1" applyFont="1" applyBorder="1" applyAlignment="1">
      <alignment vertical="center"/>
    </xf>
    <xf numFmtId="0" fontId="5" fillId="0" borderId="1" xfId="0" applyFont="1" applyBorder="1" applyAlignment="1">
      <alignment horizontal="center" vertical="center"/>
    </xf>
    <xf numFmtId="9" fontId="6" fillId="0" borderId="1" xfId="0" applyNumberFormat="1" applyFont="1" applyBorder="1" applyAlignment="1">
      <alignment horizontal="right"/>
    </xf>
    <xf numFmtId="43" fontId="6" fillId="0" borderId="1" xfId="2" applyFont="1" applyBorder="1"/>
    <xf numFmtId="14" fontId="6" fillId="0" borderId="15" xfId="0" applyNumberFormat="1" applyFont="1" applyBorder="1" applyAlignment="1">
      <alignment horizontal="center" vertical="center"/>
    </xf>
    <xf numFmtId="0" fontId="6" fillId="0" borderId="15" xfId="0" applyFont="1" applyBorder="1" applyAlignment="1">
      <alignment horizontal="center" vertical="center"/>
    </xf>
    <xf numFmtId="14" fontId="5" fillId="2" borderId="17" xfId="0" applyNumberFormat="1" applyFont="1" applyFill="1" applyBorder="1" applyAlignment="1">
      <alignment horizontal="center"/>
    </xf>
    <xf numFmtId="164" fontId="6" fillId="0" borderId="1" xfId="2" applyNumberFormat="1" applyFont="1" applyFill="1" applyBorder="1" applyAlignment="1">
      <alignment vertical="center"/>
    </xf>
    <xf numFmtId="164" fontId="5" fillId="2" borderId="18" xfId="0" applyNumberFormat="1" applyFont="1" applyFill="1" applyBorder="1"/>
    <xf numFmtId="164" fontId="6" fillId="0" borderId="1" xfId="2" applyNumberFormat="1" applyFont="1" applyFill="1" applyBorder="1" applyAlignment="1">
      <alignment horizontal="right" vertical="center"/>
    </xf>
    <xf numFmtId="0" fontId="5" fillId="2" borderId="20" xfId="0" applyFont="1" applyFill="1" applyBorder="1" applyAlignment="1">
      <alignment horizontal="center" vertical="center"/>
    </xf>
    <xf numFmtId="0" fontId="8" fillId="2" borderId="21" xfId="0" applyFont="1" applyFill="1" applyBorder="1" applyAlignment="1">
      <alignment horizontal="center" vertical="center" wrapText="1"/>
    </xf>
    <xf numFmtId="0" fontId="5" fillId="2" borderId="22" xfId="0" applyFont="1" applyFill="1" applyBorder="1" applyAlignment="1">
      <alignment horizontal="center" vertical="center" wrapText="1"/>
    </xf>
    <xf numFmtId="0" fontId="5" fillId="2" borderId="23" xfId="0" applyFont="1" applyFill="1" applyBorder="1" applyAlignment="1">
      <alignment horizontal="center" vertical="center" wrapText="1"/>
    </xf>
    <xf numFmtId="164" fontId="6" fillId="0" borderId="16" xfId="2" applyNumberFormat="1" applyFont="1" applyFill="1" applyBorder="1" applyAlignment="1">
      <alignment vertical="center"/>
    </xf>
    <xf numFmtId="164" fontId="6" fillId="0" borderId="16" xfId="2" applyNumberFormat="1" applyFont="1" applyFill="1" applyBorder="1" applyAlignment="1">
      <alignment horizontal="right" vertical="center"/>
    </xf>
    <xf numFmtId="0" fontId="6" fillId="0" borderId="18" xfId="0" applyFont="1" applyBorder="1" applyAlignment="1">
      <alignment horizontal="center" vertical="center"/>
    </xf>
    <xf numFmtId="0" fontId="6" fillId="0" borderId="18" xfId="0" applyFont="1" applyBorder="1"/>
    <xf numFmtId="164" fontId="5" fillId="2" borderId="19" xfId="0" applyNumberFormat="1" applyFont="1" applyFill="1" applyBorder="1"/>
    <xf numFmtId="0" fontId="5" fillId="2" borderId="21" xfId="0" applyFont="1" applyFill="1" applyBorder="1" applyAlignment="1">
      <alignment horizontal="center" vertical="center"/>
    </xf>
    <xf numFmtId="0" fontId="5" fillId="2" borderId="24" xfId="0" applyFont="1" applyFill="1" applyBorder="1" applyAlignment="1">
      <alignment horizontal="center" vertical="center" wrapText="1"/>
    </xf>
    <xf numFmtId="0" fontId="3" fillId="0" borderId="0" xfId="0" applyFont="1" applyAlignment="1">
      <alignment horizontal="left" vertical="center" wrapText="1"/>
    </xf>
    <xf numFmtId="0" fontId="6" fillId="0" borderId="16" xfId="0" applyFont="1" applyBorder="1" applyAlignment="1">
      <alignment horizontal="center" vertical="center" wrapText="1"/>
    </xf>
    <xf numFmtId="0" fontId="4" fillId="0" borderId="0" xfId="0" applyFont="1" applyAlignment="1">
      <alignment vertical="center" wrapText="1"/>
    </xf>
    <xf numFmtId="0" fontId="4" fillId="0" borderId="18" xfId="0" applyFont="1" applyBorder="1" applyAlignment="1">
      <alignment horizontal="left" vertical="center" wrapText="1"/>
    </xf>
    <xf numFmtId="0" fontId="8" fillId="2" borderId="20" xfId="0" applyFont="1" applyFill="1" applyBorder="1" applyAlignment="1">
      <alignment horizontal="center" vertical="center" wrapText="1"/>
    </xf>
    <xf numFmtId="0" fontId="5" fillId="2" borderId="24" xfId="0" applyFont="1" applyFill="1" applyBorder="1" applyAlignment="1">
      <alignment horizontal="center" vertical="center"/>
    </xf>
    <xf numFmtId="0" fontId="6" fillId="0" borderId="35" xfId="0" applyFont="1" applyBorder="1" applyAlignment="1">
      <alignment wrapText="1"/>
    </xf>
    <xf numFmtId="3" fontId="6" fillId="0" borderId="16" xfId="0" applyNumberFormat="1" applyFont="1" applyBorder="1"/>
    <xf numFmtId="0" fontId="6" fillId="0" borderId="17" xfId="0" applyFont="1" applyBorder="1"/>
    <xf numFmtId="9" fontId="6" fillId="0" borderId="18" xfId="0" applyNumberFormat="1" applyFont="1" applyBorder="1"/>
    <xf numFmtId="9" fontId="6" fillId="0" borderId="19" xfId="0" applyNumberFormat="1" applyFont="1" applyBorder="1"/>
    <xf numFmtId="0" fontId="6" fillId="2" borderId="24" xfId="0" applyFont="1" applyFill="1" applyBorder="1"/>
    <xf numFmtId="0" fontId="5" fillId="2" borderId="15" xfId="0" applyFont="1" applyFill="1" applyBorder="1" applyAlignment="1">
      <alignment horizontal="center" vertical="center"/>
    </xf>
    <xf numFmtId="0" fontId="6" fillId="2" borderId="16" xfId="0" applyFont="1" applyFill="1" applyBorder="1" applyAlignment="1">
      <alignment vertical="center"/>
    </xf>
    <xf numFmtId="0" fontId="5" fillId="0" borderId="15" xfId="0" applyFont="1" applyBorder="1" applyAlignment="1">
      <alignment horizontal="center" vertical="center"/>
    </xf>
    <xf numFmtId="0" fontId="6" fillId="0" borderId="16" xfId="0" applyFont="1" applyBorder="1" applyAlignment="1">
      <alignment vertical="center" wrapText="1"/>
    </xf>
    <xf numFmtId="0" fontId="5" fillId="0" borderId="17" xfId="0" applyFont="1" applyBorder="1" applyAlignment="1">
      <alignment horizontal="center" wrapText="1"/>
    </xf>
    <xf numFmtId="0" fontId="6" fillId="0" borderId="19" xfId="0" applyFont="1" applyBorder="1" applyAlignment="1">
      <alignment horizontal="left" vertical="center"/>
    </xf>
    <xf numFmtId="0" fontId="5" fillId="2" borderId="20" xfId="0" applyFont="1" applyFill="1" applyBorder="1" applyAlignment="1">
      <alignment horizontal="right" vertical="center"/>
    </xf>
    <xf numFmtId="0" fontId="5" fillId="2" borderId="15" xfId="0" applyFont="1" applyFill="1" applyBorder="1" applyAlignment="1">
      <alignment horizontal="right" vertical="center"/>
    </xf>
    <xf numFmtId="0" fontId="5" fillId="2" borderId="17" xfId="0" applyFont="1" applyFill="1" applyBorder="1" applyAlignment="1">
      <alignment horizontal="right" vertical="center"/>
    </xf>
    <xf numFmtId="0" fontId="6" fillId="2" borderId="19" xfId="0" applyFont="1" applyFill="1" applyBorder="1" applyAlignment="1">
      <alignment vertical="center"/>
    </xf>
    <xf numFmtId="0" fontId="5" fillId="2" borderId="36" xfId="0" applyFont="1" applyFill="1" applyBorder="1" applyAlignment="1">
      <alignment horizontal="center" vertical="center"/>
    </xf>
    <xf numFmtId="0" fontId="5" fillId="2" borderId="22" xfId="0" applyFont="1" applyFill="1" applyBorder="1" applyAlignment="1">
      <alignment horizontal="center" vertical="center"/>
    </xf>
    <xf numFmtId="0" fontId="5" fillId="2" borderId="37" xfId="0" applyFont="1" applyFill="1" applyBorder="1" applyAlignment="1">
      <alignment horizontal="center" vertical="center" wrapText="1"/>
    </xf>
    <xf numFmtId="0" fontId="4" fillId="0" borderId="15" xfId="0" applyFont="1" applyBorder="1" applyAlignment="1">
      <alignment vertical="center" wrapText="1"/>
    </xf>
    <xf numFmtId="0" fontId="6" fillId="0" borderId="16" xfId="0" applyFont="1" applyBorder="1" applyAlignment="1">
      <alignment horizontal="center" vertical="center"/>
    </xf>
    <xf numFmtId="0" fontId="4" fillId="0" borderId="18" xfId="0" applyFont="1" applyBorder="1" applyAlignment="1">
      <alignment vertical="center" wrapText="1"/>
    </xf>
    <xf numFmtId="0" fontId="6" fillId="0" borderId="19" xfId="0" applyFont="1" applyBorder="1" applyAlignment="1">
      <alignment horizontal="center" vertical="center"/>
    </xf>
    <xf numFmtId="0" fontId="6" fillId="2" borderId="19" xfId="0" applyFont="1" applyFill="1" applyBorder="1" applyAlignment="1">
      <alignment vertical="center" wrapText="1"/>
    </xf>
    <xf numFmtId="0" fontId="6" fillId="0" borderId="26" xfId="0" applyFont="1" applyBorder="1" applyAlignment="1">
      <alignment horizontal="center" vertical="center"/>
    </xf>
    <xf numFmtId="0" fontId="3" fillId="0" borderId="18" xfId="0" applyFont="1" applyBorder="1" applyAlignment="1">
      <alignment horizontal="left" vertical="center" wrapText="1"/>
    </xf>
    <xf numFmtId="0" fontId="4" fillId="0" borderId="15" xfId="0" applyFont="1" applyBorder="1" applyAlignment="1">
      <alignment horizontal="left" vertical="center" wrapText="1"/>
    </xf>
    <xf numFmtId="0" fontId="6" fillId="0" borderId="15" xfId="0" applyFont="1" applyBorder="1" applyAlignment="1">
      <alignment vertical="center"/>
    </xf>
    <xf numFmtId="0" fontId="6" fillId="0" borderId="17" xfId="0" applyFont="1" applyBorder="1" applyAlignment="1">
      <alignment vertical="center"/>
    </xf>
    <xf numFmtId="0" fontId="6" fillId="0" borderId="18" xfId="0" applyFont="1" applyBorder="1" applyAlignment="1">
      <alignment vertical="center"/>
    </xf>
    <xf numFmtId="0" fontId="6" fillId="0" borderId="18" xfId="0" applyFont="1" applyBorder="1" applyAlignment="1">
      <alignment vertical="center" wrapText="1"/>
    </xf>
    <xf numFmtId="0" fontId="5" fillId="2" borderId="21" xfId="0" applyFont="1" applyFill="1" applyBorder="1" applyAlignment="1">
      <alignment horizontal="center" vertical="center" wrapText="1"/>
    </xf>
    <xf numFmtId="0" fontId="5" fillId="0" borderId="18" xfId="0" applyFont="1" applyBorder="1" applyAlignment="1">
      <alignment horizontal="center" vertical="center"/>
    </xf>
    <xf numFmtId="0" fontId="10" fillId="0" borderId="18" xfId="0" applyFont="1" applyBorder="1" applyAlignment="1">
      <alignment horizontal="center" vertical="center"/>
    </xf>
    <xf numFmtId="0" fontId="6" fillId="0" borderId="19" xfId="0" applyFont="1" applyBorder="1"/>
    <xf numFmtId="0" fontId="5" fillId="0" borderId="18" xfId="0" applyFont="1" applyBorder="1" applyAlignment="1">
      <alignment horizontal="center"/>
    </xf>
    <xf numFmtId="0" fontId="6" fillId="0" borderId="41" xfId="0" applyFont="1" applyBorder="1"/>
    <xf numFmtId="0" fontId="6" fillId="0" borderId="15" xfId="0" applyFont="1" applyBorder="1"/>
    <xf numFmtId="0" fontId="6" fillId="0" borderId="16" xfId="0" applyFont="1" applyBorder="1" applyAlignment="1">
      <alignment vertical="center"/>
    </xf>
    <xf numFmtId="0" fontId="6" fillId="0" borderId="15" xfId="0" applyFont="1" applyBorder="1" applyAlignment="1">
      <alignment wrapText="1"/>
    </xf>
    <xf numFmtId="0" fontId="6" fillId="0" borderId="17" xfId="0" applyFont="1" applyBorder="1" applyAlignment="1">
      <alignment wrapText="1"/>
    </xf>
    <xf numFmtId="0" fontId="6" fillId="0" borderId="19" xfId="0" applyFont="1" applyBorder="1" applyAlignment="1">
      <alignment vertical="center"/>
    </xf>
    <xf numFmtId="0" fontId="5" fillId="0" borderId="17" xfId="0" applyFont="1" applyBorder="1" applyAlignment="1">
      <alignment horizontal="right" vertical="center"/>
    </xf>
    <xf numFmtId="0" fontId="6" fillId="0" borderId="19" xfId="0" applyFont="1" applyBorder="1" applyAlignment="1">
      <alignment vertical="center" wrapText="1"/>
    </xf>
    <xf numFmtId="0" fontId="6" fillId="2" borderId="16" xfId="0" applyFont="1" applyFill="1" applyBorder="1"/>
    <xf numFmtId="0" fontId="6" fillId="2" borderId="19" xfId="0" applyFont="1" applyFill="1" applyBorder="1"/>
    <xf numFmtId="0" fontId="13" fillId="3" borderId="15" xfId="0" applyFont="1" applyFill="1" applyBorder="1" applyAlignment="1">
      <alignment horizontal="left" vertical="center" wrapText="1"/>
    </xf>
    <xf numFmtId="164" fontId="6" fillId="0" borderId="16" xfId="2" applyNumberFormat="1" applyFont="1" applyBorder="1"/>
    <xf numFmtId="0" fontId="6" fillId="0" borderId="18" xfId="0" applyFont="1" applyBorder="1" applyAlignment="1">
      <alignment wrapText="1"/>
    </xf>
    <xf numFmtId="0" fontId="5" fillId="3" borderId="15" xfId="0" applyFont="1" applyFill="1" applyBorder="1" applyAlignment="1">
      <alignment horizontal="left" vertical="center" wrapText="1"/>
    </xf>
    <xf numFmtId="0" fontId="13" fillId="3" borderId="16" xfId="0" applyFont="1" applyFill="1" applyBorder="1" applyAlignment="1">
      <alignment horizontal="left" vertical="center" wrapText="1"/>
    </xf>
    <xf numFmtId="0" fontId="5" fillId="0" borderId="15" xfId="0" applyFont="1" applyBorder="1" applyAlignment="1">
      <alignment vertical="center"/>
    </xf>
    <xf numFmtId="3" fontId="5" fillId="0" borderId="16" xfId="0" applyNumberFormat="1" applyFont="1" applyBorder="1"/>
    <xf numFmtId="0" fontId="6" fillId="0" borderId="16" xfId="0" applyFont="1" applyBorder="1"/>
    <xf numFmtId="0" fontId="6" fillId="0" borderId="15" xfId="0" applyFont="1" applyBorder="1" applyAlignment="1">
      <alignment vertical="center" wrapText="1"/>
    </xf>
    <xf numFmtId="0" fontId="6" fillId="0" borderId="18" xfId="0" applyFont="1" applyBorder="1" applyAlignment="1">
      <alignment horizontal="center"/>
    </xf>
    <xf numFmtId="0" fontId="6" fillId="0" borderId="42" xfId="0" applyFont="1" applyBorder="1" applyAlignment="1">
      <alignment horizontal="center" vertical="center"/>
    </xf>
    <xf numFmtId="0" fontId="6" fillId="2" borderId="20" xfId="0" applyFont="1" applyFill="1" applyBorder="1"/>
    <xf numFmtId="0" fontId="4" fillId="0" borderId="0" xfId="0" applyFont="1" applyAlignment="1">
      <alignment horizontal="left" vertical="center" wrapText="1"/>
    </xf>
    <xf numFmtId="3" fontId="6" fillId="0" borderId="16" xfId="0" applyNumberFormat="1" applyFont="1" applyBorder="1" applyAlignment="1">
      <alignment horizontal="right"/>
    </xf>
    <xf numFmtId="0" fontId="9" fillId="2" borderId="20" xfId="0" applyFont="1" applyFill="1" applyBorder="1" applyAlignment="1">
      <alignment horizontal="center" vertical="center" wrapText="1"/>
    </xf>
    <xf numFmtId="0" fontId="9" fillId="2" borderId="21" xfId="0" applyFont="1" applyFill="1" applyBorder="1" applyAlignment="1">
      <alignment horizontal="center" vertical="center" wrapText="1"/>
    </xf>
    <xf numFmtId="0" fontId="5" fillId="2" borderId="24" xfId="0" applyFont="1" applyFill="1" applyBorder="1" applyAlignment="1">
      <alignment horizontal="center"/>
    </xf>
    <xf numFmtId="0" fontId="5" fillId="2" borderId="20" xfId="0" applyFont="1" applyFill="1" applyBorder="1" applyAlignment="1">
      <alignment horizontal="center" vertical="center" wrapText="1"/>
    </xf>
    <xf numFmtId="164" fontId="6" fillId="0" borderId="16" xfId="2" applyNumberFormat="1" applyFont="1" applyBorder="1" applyAlignment="1">
      <alignment horizontal="right"/>
    </xf>
    <xf numFmtId="0" fontId="6" fillId="0" borderId="7" xfId="0" applyFont="1" applyBorder="1" applyAlignment="1">
      <alignment horizontal="left" vertical="center" wrapText="1"/>
    </xf>
    <xf numFmtId="0" fontId="6" fillId="0" borderId="19" xfId="0" applyFont="1" applyBorder="1" applyAlignment="1">
      <alignment horizontal="center"/>
    </xf>
    <xf numFmtId="0" fontId="5" fillId="0" borderId="15" xfId="0" applyFont="1" applyBorder="1" applyAlignment="1">
      <alignment vertical="center" wrapText="1"/>
    </xf>
    <xf numFmtId="0" fontId="5" fillId="0" borderId="17" xfId="0" applyFont="1" applyBorder="1" applyAlignment="1">
      <alignment vertical="center" wrapText="1"/>
    </xf>
    <xf numFmtId="0" fontId="5" fillId="0" borderId="1" xfId="0" applyFont="1" applyBorder="1"/>
    <xf numFmtId="0" fontId="6" fillId="0" borderId="0" xfId="0" applyFont="1" applyAlignment="1">
      <alignment horizontal="center" vertical="center" wrapText="1"/>
    </xf>
    <xf numFmtId="0" fontId="2" fillId="0" borderId="1" xfId="1" applyBorder="1" applyAlignment="1">
      <alignment horizontal="center" vertical="center" wrapText="1"/>
    </xf>
    <xf numFmtId="166" fontId="6" fillId="0" borderId="1" xfId="2" applyNumberFormat="1" applyFont="1" applyBorder="1"/>
    <xf numFmtId="166" fontId="5" fillId="0" borderId="1" xfId="2" applyNumberFormat="1" applyFont="1" applyBorder="1"/>
    <xf numFmtId="166" fontId="6" fillId="0" borderId="1" xfId="2" applyNumberFormat="1" applyFont="1" applyBorder="1" applyAlignment="1">
      <alignment vertical="center"/>
    </xf>
    <xf numFmtId="167" fontId="6" fillId="0" borderId="1" xfId="0" applyNumberFormat="1" applyFont="1" applyBorder="1"/>
    <xf numFmtId="0" fontId="5" fillId="0" borderId="16" xfId="0" applyFont="1" applyBorder="1" applyAlignment="1">
      <alignment horizontal="center"/>
    </xf>
    <xf numFmtId="167" fontId="6" fillId="0" borderId="16" xfId="0" applyNumberFormat="1" applyFont="1" applyBorder="1"/>
    <xf numFmtId="166" fontId="5" fillId="0" borderId="16" xfId="2" applyNumberFormat="1" applyFont="1" applyBorder="1"/>
    <xf numFmtId="166" fontId="5" fillId="0" borderId="18" xfId="2" applyNumberFormat="1" applyFont="1" applyBorder="1" applyAlignment="1">
      <alignment vertical="center"/>
    </xf>
    <xf numFmtId="166" fontId="5" fillId="0" borderId="19" xfId="2" applyNumberFormat="1" applyFont="1" applyBorder="1" applyAlignment="1">
      <alignment vertical="center"/>
    </xf>
    <xf numFmtId="166" fontId="6" fillId="0" borderId="1" xfId="2" applyNumberFormat="1" applyFont="1" applyBorder="1" applyAlignment="1">
      <alignment horizontal="center" vertical="center" wrapText="1"/>
    </xf>
    <xf numFmtId="2" fontId="6" fillId="0" borderId="16" xfId="0" applyNumberFormat="1" applyFont="1" applyBorder="1"/>
    <xf numFmtId="0" fontId="5" fillId="2" borderId="15" xfId="0" applyFont="1" applyFill="1" applyBorder="1" applyAlignment="1">
      <alignment horizontal="center"/>
    </xf>
    <xf numFmtId="0" fontId="5" fillId="2" borderId="16" xfId="0" applyFont="1" applyFill="1" applyBorder="1" applyAlignment="1">
      <alignment horizontal="center" vertical="center" wrapText="1"/>
    </xf>
    <xf numFmtId="0" fontId="6" fillId="0" borderId="18" xfId="0" applyFont="1" applyBorder="1" applyAlignment="1">
      <alignment horizontal="center" vertical="center" wrapText="1"/>
    </xf>
    <xf numFmtId="166" fontId="6" fillId="0" borderId="16" xfId="0" applyNumberFormat="1" applyFont="1" applyBorder="1"/>
    <xf numFmtId="164" fontId="6" fillId="0" borderId="16" xfId="2" applyNumberFormat="1" applyFont="1" applyBorder="1" applyAlignment="1">
      <alignment horizontal="right" vertical="center"/>
    </xf>
    <xf numFmtId="166" fontId="6" fillId="0" borderId="1" xfId="0" applyNumberFormat="1" applyFont="1" applyBorder="1"/>
    <xf numFmtId="166" fontId="5" fillId="0" borderId="18" xfId="2" applyNumberFormat="1" applyFont="1" applyBorder="1" applyAlignment="1">
      <alignment horizontal="center" vertical="center" wrapText="1"/>
    </xf>
    <xf numFmtId="166" fontId="5" fillId="0" borderId="19" xfId="2" applyNumberFormat="1" applyFont="1" applyBorder="1" applyAlignment="1">
      <alignment horizontal="center" vertical="center" wrapText="1"/>
    </xf>
    <xf numFmtId="1" fontId="6" fillId="0" borderId="18" xfId="2" applyNumberFormat="1" applyFont="1" applyBorder="1" applyAlignment="1">
      <alignment vertical="center"/>
    </xf>
    <xf numFmtId="1" fontId="6" fillId="0" borderId="18" xfId="2" applyNumberFormat="1" applyFont="1" applyBorder="1" applyAlignment="1">
      <alignment horizontal="right" vertical="center"/>
    </xf>
    <xf numFmtId="0" fontId="9" fillId="2" borderId="24" xfId="0" applyFont="1" applyFill="1" applyBorder="1" applyAlignment="1">
      <alignment horizontal="center" vertical="center" wrapText="1"/>
    </xf>
    <xf numFmtId="0" fontId="6" fillId="0" borderId="16" xfId="0" applyFont="1" applyBorder="1" applyAlignment="1">
      <alignment horizontal="right" vertical="center" wrapText="1"/>
    </xf>
    <xf numFmtId="10" fontId="6" fillId="0" borderId="16" xfId="3" applyNumberFormat="1" applyFont="1" applyBorder="1" applyAlignment="1">
      <alignment vertical="center"/>
    </xf>
    <xf numFmtId="0" fontId="6" fillId="0" borderId="7" xfId="0" applyFont="1" applyBorder="1" applyAlignment="1">
      <alignment vertical="center" wrapText="1"/>
    </xf>
    <xf numFmtId="3" fontId="6" fillId="0" borderId="1" xfId="0" applyNumberFormat="1" applyFont="1" applyBorder="1" applyAlignment="1">
      <alignment vertical="center"/>
    </xf>
    <xf numFmtId="164" fontId="6" fillId="0" borderId="1" xfId="2" applyNumberFormat="1" applyFont="1" applyBorder="1" applyAlignment="1">
      <alignment horizontal="right" vertical="center"/>
    </xf>
    <xf numFmtId="164" fontId="6" fillId="0" borderId="1" xfId="0" applyNumberFormat="1" applyFont="1" applyBorder="1" applyAlignment="1">
      <alignment horizontal="center" vertical="center" wrapText="1"/>
    </xf>
    <xf numFmtId="14" fontId="5" fillId="2" borderId="1" xfId="0" applyNumberFormat="1" applyFont="1" applyFill="1" applyBorder="1" applyAlignment="1">
      <alignment horizontal="center"/>
    </xf>
    <xf numFmtId="14" fontId="5" fillId="2" borderId="16" xfId="0" applyNumberFormat="1" applyFont="1" applyFill="1" applyBorder="1" applyAlignment="1">
      <alignment horizontal="center"/>
    </xf>
    <xf numFmtId="164" fontId="6" fillId="0" borderId="16" xfId="2" applyNumberFormat="1" applyFont="1" applyBorder="1" applyAlignment="1">
      <alignment vertical="center"/>
    </xf>
    <xf numFmtId="14" fontId="5" fillId="2" borderId="17" xfId="0" applyNumberFormat="1" applyFont="1" applyFill="1" applyBorder="1" applyAlignment="1">
      <alignment horizontal="center" vertical="center"/>
    </xf>
    <xf numFmtId="164" fontId="5" fillId="2" borderId="18" xfId="0" applyNumberFormat="1" applyFont="1" applyFill="1" applyBorder="1" applyAlignment="1">
      <alignment vertical="center"/>
    </xf>
    <xf numFmtId="164" fontId="5" fillId="2" borderId="19" xfId="0" applyNumberFormat="1" applyFont="1" applyFill="1" applyBorder="1" applyAlignment="1">
      <alignment vertical="center"/>
    </xf>
    <xf numFmtId="0" fontId="7" fillId="0" borderId="3" xfId="1" applyFont="1" applyBorder="1" applyAlignment="1">
      <alignment horizontal="center" vertical="center" wrapText="1"/>
    </xf>
    <xf numFmtId="0" fontId="7" fillId="0" borderId="1" xfId="1" applyFont="1" applyBorder="1" applyAlignment="1">
      <alignment horizontal="center" vertical="center" wrapText="1"/>
    </xf>
    <xf numFmtId="0" fontId="5" fillId="0" borderId="7" xfId="0" applyFont="1" applyBorder="1" applyAlignment="1">
      <alignment vertical="center" wrapText="1"/>
    </xf>
    <xf numFmtId="0" fontId="6" fillId="0" borderId="17" xfId="0" applyFont="1" applyBorder="1" applyAlignment="1">
      <alignment vertical="center" wrapText="1"/>
    </xf>
    <xf numFmtId="164" fontId="6" fillId="0" borderId="19" xfId="2" applyNumberFormat="1" applyFont="1" applyBorder="1" applyAlignment="1">
      <alignment vertical="center"/>
    </xf>
    <xf numFmtId="0" fontId="5" fillId="2" borderId="49" xfId="0" applyFont="1" applyFill="1" applyBorder="1" applyAlignment="1">
      <alignment horizontal="center" vertical="center"/>
    </xf>
    <xf numFmtId="164" fontId="6" fillId="0" borderId="1" xfId="0" applyNumberFormat="1" applyFont="1" applyBorder="1" applyAlignment="1">
      <alignment horizontal="right" vertical="center" wrapText="1"/>
    </xf>
    <xf numFmtId="165" fontId="6" fillId="0" borderId="18" xfId="2" applyNumberFormat="1" applyFont="1" applyBorder="1" applyAlignment="1"/>
    <xf numFmtId="0" fontId="5" fillId="0" borderId="1" xfId="0" applyFont="1" applyBorder="1" applyAlignment="1">
      <alignment vertical="center"/>
    </xf>
    <xf numFmtId="0" fontId="7" fillId="0" borderId="18" xfId="1" applyFont="1" applyBorder="1" applyAlignment="1">
      <alignment horizontal="center" vertical="center" wrapText="1"/>
    </xf>
    <xf numFmtId="0" fontId="6" fillId="0" borderId="3" xfId="0" applyFont="1" applyBorder="1" applyAlignment="1">
      <alignment vertical="center"/>
    </xf>
    <xf numFmtId="0" fontId="6" fillId="0" borderId="7" xfId="0" applyFont="1" applyBorder="1"/>
    <xf numFmtId="164" fontId="6" fillId="0" borderId="1" xfId="2" applyNumberFormat="1" applyFont="1" applyBorder="1" applyAlignment="1">
      <alignment horizontal="left" vertical="center"/>
    </xf>
    <xf numFmtId="0" fontId="6" fillId="0" borderId="15" xfId="0" applyFont="1" applyBorder="1" applyAlignment="1">
      <alignment horizontal="center" vertical="center" wrapText="1"/>
    </xf>
    <xf numFmtId="0" fontId="6" fillId="0" borderId="17" xfId="0" applyFont="1" applyBorder="1" applyAlignment="1">
      <alignment horizontal="center" vertical="center" wrapText="1"/>
    </xf>
    <xf numFmtId="9" fontId="6" fillId="0" borderId="1" xfId="0" applyNumberFormat="1" applyFont="1" applyBorder="1" applyAlignment="1">
      <alignment vertical="center"/>
    </xf>
    <xf numFmtId="9" fontId="6" fillId="0" borderId="3" xfId="0" applyNumberFormat="1" applyFont="1" applyBorder="1" applyAlignment="1">
      <alignment vertical="center"/>
    </xf>
    <xf numFmtId="168" fontId="5" fillId="0" borderId="1" xfId="0" applyNumberFormat="1" applyFont="1" applyBorder="1" applyAlignment="1">
      <alignment vertical="center"/>
    </xf>
    <xf numFmtId="168" fontId="5" fillId="0" borderId="18" xfId="0" applyNumberFormat="1" applyFont="1" applyBorder="1" applyAlignment="1">
      <alignment vertical="center"/>
    </xf>
    <xf numFmtId="0" fontId="6" fillId="0" borderId="19" xfId="0" applyFont="1" applyBorder="1" applyAlignment="1">
      <alignment horizontal="center" vertical="center" wrapText="1"/>
    </xf>
    <xf numFmtId="164" fontId="6" fillId="0" borderId="1" xfId="2" applyNumberFormat="1" applyFont="1" applyBorder="1" applyAlignment="1">
      <alignment horizontal="left" vertical="center" wrapText="1"/>
    </xf>
    <xf numFmtId="0" fontId="5" fillId="0" borderId="1" xfId="0" applyFont="1" applyBorder="1" applyAlignment="1">
      <alignment horizontal="left" vertical="center" wrapText="1"/>
    </xf>
    <xf numFmtId="0" fontId="6" fillId="0" borderId="0" xfId="0" applyFont="1" applyAlignment="1">
      <alignment wrapText="1"/>
    </xf>
    <xf numFmtId="164" fontId="6" fillId="0" borderId="0" xfId="2" applyNumberFormat="1" applyFont="1" applyBorder="1"/>
    <xf numFmtId="164" fontId="6" fillId="0" borderId="0" xfId="2" applyNumberFormat="1" applyFont="1" applyBorder="1" applyAlignment="1">
      <alignment horizontal="right"/>
    </xf>
    <xf numFmtId="164" fontId="6" fillId="0" borderId="18" xfId="2" applyNumberFormat="1" applyFont="1" applyBorder="1"/>
    <xf numFmtId="168" fontId="6" fillId="0" borderId="0" xfId="0" applyNumberFormat="1" applyFont="1"/>
    <xf numFmtId="9" fontId="6" fillId="0" borderId="1" xfId="0" applyNumberFormat="1" applyFont="1" applyBorder="1" applyAlignment="1">
      <alignment horizontal="center"/>
    </xf>
    <xf numFmtId="0" fontId="6" fillId="0" borderId="15" xfId="0" applyFont="1" applyBorder="1" applyAlignment="1">
      <alignment horizontal="left" vertical="center" wrapText="1"/>
    </xf>
    <xf numFmtId="0" fontId="6" fillId="0" borderId="15" xfId="0" applyFont="1" applyBorder="1" applyAlignment="1">
      <alignment horizontal="left" vertical="center"/>
    </xf>
    <xf numFmtId="168" fontId="6" fillId="0" borderId="18" xfId="0" applyNumberFormat="1" applyFont="1" applyBorder="1"/>
    <xf numFmtId="168" fontId="6" fillId="0" borderId="1" xfId="3" applyNumberFormat="1" applyFont="1" applyBorder="1" applyAlignment="1">
      <alignment vertical="center"/>
    </xf>
    <xf numFmtId="168" fontId="6" fillId="0" borderId="19" xfId="0" applyNumberFormat="1" applyFont="1" applyBorder="1"/>
    <xf numFmtId="0" fontId="5" fillId="2" borderId="15" xfId="0" applyFont="1" applyFill="1" applyBorder="1" applyAlignment="1">
      <alignment vertical="center"/>
    </xf>
    <xf numFmtId="14" fontId="5" fillId="2" borderId="15" xfId="0" applyNumberFormat="1" applyFont="1" applyFill="1" applyBorder="1" applyAlignment="1">
      <alignment horizontal="center" vertical="center"/>
    </xf>
    <xf numFmtId="14" fontId="5" fillId="2" borderId="1" xfId="0" applyNumberFormat="1" applyFont="1" applyFill="1" applyBorder="1" applyAlignment="1">
      <alignment horizontal="center" vertical="center"/>
    </xf>
    <xf numFmtId="9" fontId="6" fillId="0" borderId="1" xfId="0" applyNumberFormat="1" applyFont="1" applyBorder="1" applyAlignment="1">
      <alignment horizontal="center" vertical="center"/>
    </xf>
    <xf numFmtId="169" fontId="6" fillId="0" borderId="16" xfId="2" applyNumberFormat="1" applyFont="1" applyBorder="1" applyAlignment="1">
      <alignment horizontal="center" vertical="center"/>
    </xf>
    <xf numFmtId="168" fontId="6" fillId="0" borderId="1" xfId="3" applyNumberFormat="1" applyFont="1" applyFill="1" applyBorder="1" applyAlignment="1">
      <alignment vertical="center"/>
    </xf>
    <xf numFmtId="170" fontId="5" fillId="2" borderId="19" xfId="0" applyNumberFormat="1" applyFont="1" applyFill="1" applyBorder="1" applyAlignment="1">
      <alignment horizontal="right" vertical="center"/>
    </xf>
    <xf numFmtId="14" fontId="5" fillId="2" borderId="16" xfId="0" applyNumberFormat="1" applyFont="1" applyFill="1" applyBorder="1" applyAlignment="1">
      <alignment horizontal="center" vertical="center" wrapText="1"/>
    </xf>
    <xf numFmtId="168" fontId="5" fillId="0" borderId="18" xfId="3" applyNumberFormat="1" applyFont="1" applyBorder="1" applyAlignment="1">
      <alignment vertical="center"/>
    </xf>
    <xf numFmtId="0" fontId="5" fillId="0" borderId="17" xfId="0" applyFont="1" applyBorder="1" applyAlignment="1">
      <alignment horizontal="left" vertical="center"/>
    </xf>
    <xf numFmtId="164" fontId="5" fillId="2" borderId="19" xfId="2" applyNumberFormat="1" applyFont="1" applyFill="1" applyBorder="1" applyAlignment="1">
      <alignment horizontal="right" vertical="center"/>
    </xf>
    <xf numFmtId="43" fontId="6" fillId="0" borderId="1" xfId="0" applyNumberFormat="1" applyFont="1" applyBorder="1"/>
    <xf numFmtId="43" fontId="6" fillId="0" borderId="1" xfId="2" applyFont="1" applyFill="1" applyBorder="1"/>
    <xf numFmtId="0" fontId="5" fillId="2" borderId="15" xfId="0" applyFont="1" applyFill="1" applyBorder="1"/>
    <xf numFmtId="169" fontId="6" fillId="0" borderId="16" xfId="2" applyNumberFormat="1" applyFont="1" applyBorder="1" applyAlignment="1">
      <alignment horizontal="center"/>
    </xf>
    <xf numFmtId="0" fontId="6" fillId="0" borderId="33" xfId="0" applyFont="1" applyBorder="1"/>
    <xf numFmtId="170" fontId="5" fillId="2" borderId="19" xfId="0" applyNumberFormat="1" applyFont="1" applyFill="1" applyBorder="1" applyAlignment="1">
      <alignment horizontal="right"/>
    </xf>
    <xf numFmtId="14" fontId="5" fillId="2" borderId="16" xfId="0" applyNumberFormat="1" applyFont="1" applyFill="1" applyBorder="1" applyAlignment="1">
      <alignment horizontal="center" vertical="center"/>
    </xf>
    <xf numFmtId="169" fontId="5" fillId="0" borderId="18" xfId="2" applyNumberFormat="1" applyFont="1" applyBorder="1"/>
    <xf numFmtId="169" fontId="6" fillId="0" borderId="18" xfId="0" applyNumberFormat="1" applyFont="1" applyBorder="1"/>
    <xf numFmtId="169" fontId="6" fillId="0" borderId="19" xfId="0" applyNumberFormat="1" applyFont="1" applyBorder="1"/>
    <xf numFmtId="164" fontId="6" fillId="0" borderId="16" xfId="2" applyNumberFormat="1" applyFont="1" applyBorder="1" applyAlignment="1">
      <alignment horizontal="center"/>
    </xf>
    <xf numFmtId="0" fontId="5" fillId="0" borderId="17" xfId="0" applyFont="1" applyBorder="1" applyAlignment="1">
      <alignment horizontal="center" vertical="center"/>
    </xf>
    <xf numFmtId="0" fontId="6" fillId="0" borderId="33" xfId="0" applyFont="1" applyBorder="1" applyAlignment="1">
      <alignment horizontal="center"/>
    </xf>
    <xf numFmtId="9" fontId="6" fillId="0" borderId="33" xfId="0" applyNumberFormat="1" applyFont="1" applyBorder="1" applyAlignment="1">
      <alignment horizontal="center"/>
    </xf>
    <xf numFmtId="164" fontId="5" fillId="2" borderId="53" xfId="2" applyNumberFormat="1" applyFont="1" applyFill="1" applyBorder="1" applyAlignment="1">
      <alignment horizontal="center"/>
    </xf>
    <xf numFmtId="0" fontId="5" fillId="2" borderId="21" xfId="0" applyFont="1" applyFill="1" applyBorder="1" applyAlignment="1">
      <alignment horizontal="center" wrapText="1"/>
    </xf>
    <xf numFmtId="0" fontId="5" fillId="2" borderId="24" xfId="0" applyFont="1" applyFill="1" applyBorder="1" applyAlignment="1">
      <alignment horizontal="center" wrapText="1"/>
    </xf>
    <xf numFmtId="0" fontId="5" fillId="2" borderId="17" xfId="0" applyFont="1" applyFill="1" applyBorder="1"/>
    <xf numFmtId="0" fontId="6" fillId="0" borderId="54" xfId="0" applyFont="1" applyBorder="1" applyAlignment="1">
      <alignment wrapText="1"/>
    </xf>
    <xf numFmtId="14" fontId="5" fillId="2" borderId="1" xfId="0" applyNumberFormat="1" applyFont="1" applyFill="1" applyBorder="1"/>
    <xf numFmtId="10" fontId="6" fillId="0" borderId="1" xfId="2" applyNumberFormat="1" applyFont="1" applyFill="1" applyBorder="1" applyAlignment="1">
      <alignment horizontal="center" vertical="center"/>
    </xf>
    <xf numFmtId="43" fontId="6" fillId="0" borderId="1" xfId="2" applyFont="1" applyBorder="1" applyAlignment="1">
      <alignment horizontal="center"/>
    </xf>
    <xf numFmtId="164" fontId="6" fillId="0" borderId="1" xfId="0" applyNumberFormat="1" applyFont="1" applyBorder="1"/>
    <xf numFmtId="0" fontId="6" fillId="0" borderId="17" xfId="0" applyFont="1" applyBorder="1" applyAlignment="1">
      <alignment horizontal="left" vertical="center" wrapText="1"/>
    </xf>
    <xf numFmtId="164" fontId="6" fillId="0" borderId="1" xfId="0" applyNumberFormat="1" applyFont="1" applyBorder="1" applyAlignment="1">
      <alignment horizontal="center"/>
    </xf>
    <xf numFmtId="164" fontId="5" fillId="0" borderId="55" xfId="0" applyNumberFormat="1" applyFont="1" applyBorder="1" applyAlignment="1">
      <alignment vertical="center"/>
    </xf>
    <xf numFmtId="10" fontId="6" fillId="0" borderId="1" xfId="3" applyNumberFormat="1" applyFont="1" applyBorder="1"/>
    <xf numFmtId="10" fontId="5" fillId="2" borderId="18" xfId="3" applyNumberFormat="1" applyFont="1" applyFill="1" applyBorder="1"/>
    <xf numFmtId="9" fontId="6" fillId="0" borderId="1" xfId="3" applyFont="1" applyBorder="1"/>
    <xf numFmtId="164" fontId="6" fillId="0" borderId="1" xfId="0" applyNumberFormat="1" applyFont="1" applyBorder="1" applyAlignment="1">
      <alignment vertical="center"/>
    </xf>
    <xf numFmtId="10" fontId="6" fillId="0" borderId="1" xfId="3" applyNumberFormat="1" applyFont="1" applyBorder="1" applyAlignment="1">
      <alignment vertical="center"/>
    </xf>
    <xf numFmtId="43" fontId="6" fillId="0" borderId="0" xfId="0" applyNumberFormat="1" applyFont="1"/>
    <xf numFmtId="10" fontId="6" fillId="0" borderId="16" xfId="3" applyNumberFormat="1" applyFont="1" applyBorder="1" applyAlignment="1">
      <alignment horizontal="right"/>
    </xf>
    <xf numFmtId="10" fontId="5" fillId="2" borderId="19" xfId="3" applyNumberFormat="1" applyFont="1" applyFill="1" applyBorder="1"/>
    <xf numFmtId="9" fontId="6" fillId="0" borderId="16" xfId="3" applyFont="1" applyBorder="1" applyAlignment="1">
      <alignment horizontal="right"/>
    </xf>
    <xf numFmtId="14" fontId="5" fillId="2" borderId="15" xfId="0" applyNumberFormat="1" applyFont="1" applyFill="1" applyBorder="1" applyAlignment="1">
      <alignment horizontal="center"/>
    </xf>
    <xf numFmtId="14" fontId="5" fillId="2" borderId="16" xfId="0" applyNumberFormat="1" applyFont="1" applyFill="1" applyBorder="1"/>
    <xf numFmtId="0" fontId="6" fillId="0" borderId="57" xfId="0" applyFont="1" applyBorder="1"/>
    <xf numFmtId="0" fontId="5" fillId="0" borderId="20" xfId="0" applyFont="1" applyBorder="1" applyAlignment="1">
      <alignment horizontal="right" vertical="center"/>
    </xf>
    <xf numFmtId="9" fontId="5" fillId="0" borderId="21" xfId="3" applyFont="1" applyFill="1" applyBorder="1"/>
    <xf numFmtId="9" fontId="5" fillId="0" borderId="24" xfId="3" applyFont="1" applyFill="1" applyBorder="1"/>
    <xf numFmtId="9" fontId="5" fillId="0" borderId="18" xfId="3" applyFont="1" applyFill="1" applyBorder="1"/>
    <xf numFmtId="9" fontId="5" fillId="0" borderId="19" xfId="3" applyFont="1" applyFill="1" applyBorder="1"/>
    <xf numFmtId="171" fontId="6" fillId="0" borderId="1" xfId="0" applyNumberFormat="1" applyFont="1" applyBorder="1"/>
    <xf numFmtId="1" fontId="6" fillId="0" borderId="16" xfId="0" applyNumberFormat="1" applyFont="1" applyBorder="1" applyAlignment="1">
      <alignment vertical="center"/>
    </xf>
    <xf numFmtId="164" fontId="6" fillId="0" borderId="18" xfId="2" applyNumberFormat="1" applyFont="1" applyBorder="1" applyAlignment="1">
      <alignment horizontal="left" vertical="center" wrapText="1"/>
    </xf>
    <xf numFmtId="1" fontId="6" fillId="0" borderId="16" xfId="0" applyNumberFormat="1" applyFont="1" applyBorder="1"/>
    <xf numFmtId="171" fontId="6" fillId="0" borderId="18" xfId="0" applyNumberFormat="1" applyFont="1" applyBorder="1"/>
    <xf numFmtId="1" fontId="6" fillId="0" borderId="19" xfId="0" applyNumberFormat="1" applyFont="1" applyBorder="1"/>
    <xf numFmtId="0" fontId="5" fillId="2" borderId="1" xfId="0" applyFont="1" applyFill="1" applyBorder="1"/>
    <xf numFmtId="164" fontId="6" fillId="0" borderId="15" xfId="2" applyNumberFormat="1" applyFont="1" applyBorder="1"/>
    <xf numFmtId="0" fontId="14" fillId="0" borderId="18" xfId="0" applyFont="1" applyBorder="1" applyAlignment="1">
      <alignment horizontal="left" vertical="center" wrapText="1"/>
    </xf>
    <xf numFmtId="9" fontId="6" fillId="0" borderId="18" xfId="3" applyFont="1" applyBorder="1"/>
    <xf numFmtId="164" fontId="6" fillId="0" borderId="19" xfId="2" applyNumberFormat="1" applyFont="1" applyBorder="1"/>
    <xf numFmtId="0" fontId="6" fillId="0" borderId="54" xfId="0" applyFont="1" applyBorder="1" applyAlignment="1">
      <alignment vertical="center" wrapText="1"/>
    </xf>
    <xf numFmtId="164" fontId="6" fillId="0" borderId="1" xfId="2" applyNumberFormat="1" applyFont="1" applyBorder="1" applyAlignment="1">
      <alignment horizontal="center" vertical="center"/>
    </xf>
    <xf numFmtId="0" fontId="6" fillId="0" borderId="15" xfId="0" applyFont="1" applyBorder="1" applyAlignment="1">
      <alignment horizontal="center"/>
    </xf>
    <xf numFmtId="0" fontId="6" fillId="0" borderId="25" xfId="0" applyFont="1" applyBorder="1" applyAlignment="1">
      <alignment horizontal="center" vertical="center"/>
    </xf>
    <xf numFmtId="164" fontId="6" fillId="0" borderId="3" xfId="2" applyNumberFormat="1" applyFont="1" applyBorder="1"/>
    <xf numFmtId="0" fontId="6" fillId="0" borderId="17" xfId="0" applyFont="1" applyBorder="1" applyAlignment="1">
      <alignment horizontal="center" vertical="center"/>
    </xf>
    <xf numFmtId="0" fontId="6" fillId="0" borderId="20" xfId="0" applyFont="1" applyBorder="1"/>
    <xf numFmtId="0" fontId="6" fillId="0" borderId="21" xfId="0" applyFont="1" applyBorder="1"/>
    <xf numFmtId="0" fontId="6" fillId="0" borderId="24" xfId="0" applyFont="1" applyBorder="1"/>
    <xf numFmtId="0" fontId="5" fillId="2" borderId="16" xfId="0" applyFont="1" applyFill="1" applyBorder="1" applyAlignment="1">
      <alignment horizontal="center"/>
    </xf>
    <xf numFmtId="164" fontId="6" fillId="0" borderId="26" xfId="2" applyNumberFormat="1" applyFont="1" applyBorder="1"/>
    <xf numFmtId="164" fontId="6" fillId="0" borderId="1" xfId="2" applyNumberFormat="1" applyFont="1" applyFill="1" applyBorder="1" applyAlignment="1">
      <alignment horizontal="center" vertical="center"/>
    </xf>
    <xf numFmtId="9" fontId="6" fillId="0" borderId="1" xfId="3" applyFont="1" applyBorder="1" applyAlignment="1">
      <alignment vertical="center"/>
    </xf>
    <xf numFmtId="9" fontId="5" fillId="2" borderId="18" xfId="3" applyFont="1" applyFill="1" applyBorder="1"/>
    <xf numFmtId="164" fontId="6" fillId="0" borderId="56" xfId="2" applyNumberFormat="1" applyFont="1" applyBorder="1" applyAlignment="1">
      <alignment horizontal="right" vertical="center"/>
    </xf>
    <xf numFmtId="164" fontId="6" fillId="0" borderId="16" xfId="0" applyNumberFormat="1" applyFont="1" applyBorder="1"/>
    <xf numFmtId="164" fontId="6" fillId="0" borderId="55" xfId="2" applyNumberFormat="1" applyFont="1" applyBorder="1" applyAlignment="1">
      <alignment vertical="center"/>
    </xf>
    <xf numFmtId="1" fontId="6" fillId="0" borderId="1" xfId="0" applyNumberFormat="1" applyFont="1" applyBorder="1" applyAlignment="1">
      <alignment horizontal="right" vertical="center"/>
    </xf>
    <xf numFmtId="0" fontId="5" fillId="0" borderId="16" xfId="0" applyFont="1" applyBorder="1" applyAlignment="1">
      <alignment horizontal="center" vertical="center"/>
    </xf>
    <xf numFmtId="164" fontId="6" fillId="0" borderId="16" xfId="0" applyNumberFormat="1" applyFont="1" applyBorder="1" applyAlignment="1">
      <alignment vertical="center"/>
    </xf>
    <xf numFmtId="164" fontId="6" fillId="0" borderId="16" xfId="0" applyNumberFormat="1" applyFont="1" applyBorder="1" applyAlignment="1">
      <alignment horizontal="center"/>
    </xf>
    <xf numFmtId="164" fontId="6" fillId="0" borderId="1" xfId="2" applyNumberFormat="1" applyFont="1" applyBorder="1" applyAlignment="1">
      <alignment horizontal="center" vertical="center" wrapText="1"/>
    </xf>
    <xf numFmtId="9" fontId="6" fillId="0" borderId="1" xfId="3" applyFont="1" applyFill="1" applyBorder="1" applyAlignment="1">
      <alignment horizontal="center" vertical="center" wrapText="1"/>
    </xf>
    <xf numFmtId="9" fontId="6" fillId="0" borderId="1" xfId="0" applyNumberFormat="1" applyFont="1" applyBorder="1" applyAlignment="1">
      <alignment horizontal="center" vertical="center" wrapText="1"/>
    </xf>
    <xf numFmtId="0" fontId="2" fillId="0" borderId="3" xfId="1" applyBorder="1" applyAlignment="1">
      <alignment horizontal="center" vertical="center" wrapText="1"/>
    </xf>
    <xf numFmtId="0" fontId="7" fillId="0" borderId="16" xfId="1" applyFont="1" applyBorder="1" applyAlignment="1">
      <alignment wrapText="1"/>
    </xf>
    <xf numFmtId="164" fontId="24" fillId="0" borderId="16" xfId="2" applyNumberFormat="1" applyFont="1" applyBorder="1" applyAlignment="1">
      <alignment horizontal="right"/>
    </xf>
    <xf numFmtId="0" fontId="24" fillId="0" borderId="16" xfId="0" applyFont="1" applyBorder="1" applyAlignment="1">
      <alignment horizontal="right" vertical="center"/>
    </xf>
    <xf numFmtId="164" fontId="24" fillId="0" borderId="16" xfId="2" applyNumberFormat="1" applyFont="1" applyBorder="1" applyAlignment="1">
      <alignment horizontal="right" vertical="center"/>
    </xf>
    <xf numFmtId="165" fontId="6" fillId="0" borderId="19" xfId="2" applyNumberFormat="1" applyFont="1" applyBorder="1" applyAlignment="1"/>
    <xf numFmtId="0" fontId="6" fillId="0" borderId="1" xfId="0" applyFont="1" applyBorder="1" applyAlignment="1">
      <alignment horizontal="right" vertical="center"/>
    </xf>
    <xf numFmtId="0" fontId="6" fillId="0" borderId="18" xfId="0" applyFont="1" applyBorder="1" applyAlignment="1">
      <alignment horizontal="right" vertical="center"/>
    </xf>
    <xf numFmtId="0" fontId="4" fillId="0" borderId="17" xfId="0" applyFont="1" applyBorder="1" applyAlignment="1">
      <alignment vertical="center" wrapText="1"/>
    </xf>
    <xf numFmtId="0" fontId="9" fillId="2" borderId="15" xfId="0" applyFont="1" applyFill="1" applyBorder="1" applyAlignment="1">
      <alignment horizontal="center" vertical="center" wrapText="1"/>
    </xf>
    <xf numFmtId="0" fontId="5" fillId="0" borderId="17" xfId="0" applyFont="1" applyBorder="1"/>
    <xf numFmtId="167" fontId="6" fillId="0" borderId="1" xfId="0" applyNumberFormat="1" applyFont="1" applyBorder="1" applyAlignment="1">
      <alignment horizontal="right"/>
    </xf>
    <xf numFmtId="0" fontId="5" fillId="0" borderId="15" xfId="0" applyFont="1" applyBorder="1"/>
    <xf numFmtId="0" fontId="5" fillId="0" borderId="18" xfId="0" applyFont="1" applyBorder="1"/>
    <xf numFmtId="0" fontId="5" fillId="2" borderId="16" xfId="0" applyFont="1" applyFill="1" applyBorder="1" applyAlignment="1">
      <alignment horizontal="center" vertical="center"/>
    </xf>
    <xf numFmtId="1" fontId="6" fillId="0" borderId="19" xfId="2" applyNumberFormat="1" applyFont="1" applyBorder="1" applyAlignment="1">
      <alignment horizontal="right" vertical="center"/>
    </xf>
    <xf numFmtId="0" fontId="0" fillId="0" borderId="1" xfId="0" applyBorder="1" applyAlignment="1">
      <alignment horizontal="center" vertical="center"/>
    </xf>
    <xf numFmtId="9" fontId="6" fillId="0" borderId="1" xfId="0" applyNumberFormat="1" applyFont="1" applyBorder="1"/>
    <xf numFmtId="0" fontId="6" fillId="2" borderId="17" xfId="0" applyFont="1" applyFill="1" applyBorder="1" applyAlignment="1">
      <alignment vertical="center"/>
    </xf>
    <xf numFmtId="9" fontId="5" fillId="2" borderId="18" xfId="0" applyNumberFormat="1" applyFont="1" applyFill="1" applyBorder="1" applyAlignment="1">
      <alignment horizontal="center" vertical="center"/>
    </xf>
    <xf numFmtId="3" fontId="6" fillId="0" borderId="1" xfId="0" applyNumberFormat="1" applyFont="1" applyBorder="1"/>
    <xf numFmtId="164" fontId="6" fillId="0" borderId="7" xfId="2" applyNumberFormat="1" applyFont="1" applyBorder="1"/>
    <xf numFmtId="43" fontId="6" fillId="0" borderId="7" xfId="2" applyFont="1" applyBorder="1"/>
    <xf numFmtId="165" fontId="6" fillId="0" borderId="7" xfId="2" applyNumberFormat="1" applyFont="1" applyBorder="1"/>
    <xf numFmtId="164" fontId="6" fillId="0" borderId="7" xfId="2" applyNumberFormat="1" applyFont="1" applyBorder="1" applyAlignment="1">
      <alignment vertical="center"/>
    </xf>
    <xf numFmtId="9" fontId="6" fillId="0" borderId="7" xfId="0" applyNumberFormat="1" applyFont="1" applyBorder="1"/>
    <xf numFmtId="43" fontId="6" fillId="0" borderId="1" xfId="2" applyFont="1" applyBorder="1" applyAlignment="1">
      <alignment horizontal="right"/>
    </xf>
    <xf numFmtId="43" fontId="6" fillId="0" borderId="16" xfId="2" applyFont="1" applyBorder="1" applyAlignment="1">
      <alignment horizontal="right"/>
    </xf>
    <xf numFmtId="10" fontId="5" fillId="0" borderId="18" xfId="3" applyNumberFormat="1" applyFont="1" applyBorder="1" applyAlignment="1">
      <alignment vertical="center"/>
    </xf>
    <xf numFmtId="10" fontId="6" fillId="0" borderId="1" xfId="3" applyNumberFormat="1" applyFont="1" applyBorder="1" applyAlignment="1">
      <alignment horizontal="right" vertical="center"/>
    </xf>
    <xf numFmtId="10" fontId="6" fillId="0" borderId="18" xfId="3" applyNumberFormat="1" applyFont="1" applyBorder="1" applyAlignment="1">
      <alignment horizontal="right" vertical="center"/>
    </xf>
    <xf numFmtId="0" fontId="6" fillId="0" borderId="58" xfId="0" applyFont="1" applyBorder="1" applyAlignment="1">
      <alignment horizontal="center" vertical="center"/>
    </xf>
    <xf numFmtId="0" fontId="6" fillId="0" borderId="14" xfId="0" applyFont="1" applyBorder="1" applyAlignment="1">
      <alignment horizontal="center"/>
    </xf>
    <xf numFmtId="14" fontId="5" fillId="2" borderId="3" xfId="0" applyNumberFormat="1" applyFont="1" applyFill="1" applyBorder="1" applyAlignment="1">
      <alignment horizontal="center" vertical="center"/>
    </xf>
    <xf numFmtId="43" fontId="5" fillId="0" borderId="38" xfId="2" applyFont="1" applyBorder="1"/>
    <xf numFmtId="43" fontId="6" fillId="0" borderId="1" xfId="0" applyNumberFormat="1" applyFont="1" applyBorder="1" applyAlignment="1">
      <alignment vertical="center"/>
    </xf>
    <xf numFmtId="0" fontId="6" fillId="0" borderId="3" xfId="0" applyFont="1" applyBorder="1" applyAlignment="1">
      <alignment horizontal="center" vertical="center"/>
    </xf>
    <xf numFmtId="172" fontId="6" fillId="0" borderId="0" xfId="0" applyNumberFormat="1" applyFont="1"/>
    <xf numFmtId="0" fontId="6" fillId="0" borderId="26" xfId="0" applyFont="1" applyBorder="1" applyAlignment="1">
      <alignment horizontal="center" vertical="center"/>
    </xf>
    <xf numFmtId="0" fontId="6" fillId="0" borderId="39" xfId="0" applyFont="1" applyBorder="1" applyAlignment="1">
      <alignment horizontal="center" vertical="center"/>
    </xf>
    <xf numFmtId="0" fontId="6" fillId="0" borderId="28" xfId="0" applyFont="1" applyBorder="1" applyAlignment="1">
      <alignment horizontal="center" vertical="center"/>
    </xf>
    <xf numFmtId="0" fontId="4" fillId="0" borderId="1" xfId="0" applyFont="1" applyBorder="1" applyAlignment="1">
      <alignment horizontal="left" vertical="center" wrapText="1"/>
    </xf>
    <xf numFmtId="0" fontId="4" fillId="0" borderId="25" xfId="0" applyFont="1" applyBorder="1" applyAlignment="1">
      <alignment horizontal="left" vertical="center" wrapText="1"/>
    </xf>
    <xf numFmtId="0" fontId="4" fillId="0" borderId="27" xfId="0" applyFont="1" applyBorder="1" applyAlignment="1">
      <alignment horizontal="left" vertical="center" wrapText="1"/>
    </xf>
    <xf numFmtId="0" fontId="4" fillId="0" borderId="31" xfId="0" applyFont="1" applyBorder="1" applyAlignment="1">
      <alignment horizontal="left" vertical="center" wrapText="1"/>
    </xf>
    <xf numFmtId="0" fontId="2" fillId="0" borderId="3" xfId="1" applyBorder="1" applyAlignment="1">
      <alignment horizontal="center" vertical="center" wrapText="1"/>
    </xf>
    <xf numFmtId="0" fontId="7" fillId="0" borderId="4" xfId="1" applyFont="1" applyBorder="1" applyAlignment="1">
      <alignment horizontal="center" vertical="center" wrapText="1"/>
    </xf>
    <xf numFmtId="0" fontId="7" fillId="0" borderId="38" xfId="1" applyFont="1" applyBorder="1" applyAlignment="1">
      <alignment horizontal="center" vertical="center" wrapText="1"/>
    </xf>
    <xf numFmtId="0" fontId="2" fillId="0" borderId="3" xfId="1" applyFill="1" applyBorder="1" applyAlignment="1">
      <alignment horizontal="center" vertical="center" wrapText="1"/>
    </xf>
    <xf numFmtId="0" fontId="2" fillId="0" borderId="4" xfId="1" applyFill="1" applyBorder="1" applyAlignment="1">
      <alignment horizontal="center" vertical="center" wrapText="1"/>
    </xf>
    <xf numFmtId="0" fontId="2" fillId="0" borderId="5" xfId="1" applyFill="1" applyBorder="1" applyAlignment="1">
      <alignment horizontal="center" vertical="center" wrapText="1"/>
    </xf>
    <xf numFmtId="0" fontId="7" fillId="0" borderId="3" xfId="1" applyFont="1" applyBorder="1" applyAlignment="1">
      <alignment horizontal="center" vertical="center" wrapText="1"/>
    </xf>
    <xf numFmtId="0" fontId="6" fillId="0" borderId="40" xfId="0" applyFont="1" applyBorder="1" applyAlignment="1">
      <alignment horizontal="center" vertical="center"/>
    </xf>
    <xf numFmtId="0" fontId="6" fillId="0" borderId="15" xfId="0" applyFont="1" applyBorder="1" applyAlignment="1">
      <alignment horizontal="center" vertical="center"/>
    </xf>
    <xf numFmtId="0" fontId="6" fillId="0" borderId="8"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29" xfId="0" applyFont="1" applyBorder="1" applyAlignment="1">
      <alignment horizontal="center" vertical="center" wrapText="1"/>
    </xf>
    <xf numFmtId="0" fontId="6" fillId="0" borderId="32" xfId="0" applyFont="1" applyBorder="1" applyAlignment="1">
      <alignment horizontal="center" vertical="center" wrapText="1"/>
    </xf>
    <xf numFmtId="0" fontId="6" fillId="0" borderId="33" xfId="0" applyFont="1" applyBorder="1" applyAlignment="1">
      <alignment horizontal="center" vertical="center" wrapText="1"/>
    </xf>
    <xf numFmtId="0" fontId="6" fillId="0" borderId="34" xfId="0" applyFont="1" applyBorder="1" applyAlignment="1">
      <alignment horizontal="center" vertical="center" wrapText="1"/>
    </xf>
    <xf numFmtId="0" fontId="4" fillId="0" borderId="15" xfId="0" applyFont="1" applyBorder="1" applyAlignment="1">
      <alignment horizontal="left" vertical="center" wrapText="1"/>
    </xf>
    <xf numFmtId="0" fontId="4" fillId="0" borderId="17" xfId="0" applyFont="1" applyBorder="1" applyAlignment="1">
      <alignment horizontal="left" vertical="center" wrapText="1"/>
    </xf>
    <xf numFmtId="0" fontId="4" fillId="0" borderId="18" xfId="0" applyFont="1" applyBorder="1" applyAlignment="1">
      <alignment horizontal="left" vertical="center" wrapText="1"/>
    </xf>
    <xf numFmtId="0" fontId="19" fillId="0" borderId="3" xfId="1" applyFont="1" applyBorder="1" applyAlignment="1">
      <alignment horizontal="left" vertical="center" wrapText="1"/>
    </xf>
    <xf numFmtId="0" fontId="7" fillId="0" borderId="4" xfId="1" applyFont="1" applyBorder="1" applyAlignment="1">
      <alignment horizontal="left" vertical="center" wrapText="1"/>
    </xf>
    <xf numFmtId="0" fontId="7" fillId="0" borderId="38" xfId="1" applyFont="1" applyBorder="1" applyAlignment="1">
      <alignment horizontal="left" vertical="center" wrapText="1"/>
    </xf>
    <xf numFmtId="0" fontId="6" fillId="0" borderId="9" xfId="0" applyFont="1" applyBorder="1" applyAlignment="1">
      <alignment horizontal="center" vertical="center" wrapText="1"/>
    </xf>
    <xf numFmtId="0" fontId="6" fillId="0" borderId="0" xfId="0" applyFont="1" applyAlignment="1">
      <alignment horizontal="center" vertical="center" wrapText="1"/>
    </xf>
    <xf numFmtId="0" fontId="6" fillId="0" borderId="30" xfId="0" applyFont="1" applyBorder="1" applyAlignment="1">
      <alignment horizontal="center" vertical="center" wrapText="1"/>
    </xf>
    <xf numFmtId="0" fontId="6" fillId="0" borderId="3" xfId="1" applyFont="1" applyBorder="1" applyAlignment="1">
      <alignment horizontal="center" vertical="center" wrapText="1"/>
    </xf>
    <xf numFmtId="0" fontId="6" fillId="0" borderId="4" xfId="1" applyFont="1" applyBorder="1" applyAlignment="1">
      <alignment horizontal="center" vertical="center" wrapText="1"/>
    </xf>
    <xf numFmtId="0" fontId="6" fillId="0" borderId="5" xfId="1" applyFont="1" applyBorder="1" applyAlignment="1">
      <alignment horizontal="center" vertical="center" wrapText="1"/>
    </xf>
    <xf numFmtId="0" fontId="7" fillId="0" borderId="5" xfId="1" applyFont="1" applyBorder="1" applyAlignment="1">
      <alignment horizontal="center" vertical="center" wrapText="1"/>
    </xf>
    <xf numFmtId="0" fontId="13" fillId="3" borderId="3" xfId="0" applyFont="1" applyFill="1" applyBorder="1" applyAlignment="1">
      <alignment horizontal="center" vertical="center" wrapText="1"/>
    </xf>
    <xf numFmtId="0" fontId="13" fillId="3" borderId="4" xfId="0" applyFont="1" applyFill="1" applyBorder="1" applyAlignment="1">
      <alignment horizontal="center" vertical="center" wrapText="1"/>
    </xf>
    <xf numFmtId="0" fontId="13" fillId="3" borderId="5" xfId="0" applyFont="1" applyFill="1" applyBorder="1" applyAlignment="1">
      <alignment horizontal="center" vertical="center" wrapText="1"/>
    </xf>
    <xf numFmtId="0" fontId="6" fillId="0" borderId="8" xfId="1" applyFont="1" applyBorder="1" applyAlignment="1">
      <alignment horizontal="center" vertical="center" wrapText="1"/>
    </xf>
    <xf numFmtId="0" fontId="6" fillId="0" borderId="13" xfId="1" applyFont="1" applyBorder="1" applyAlignment="1">
      <alignment horizontal="center" vertical="center" wrapText="1"/>
    </xf>
    <xf numFmtId="0" fontId="6" fillId="0" borderId="29" xfId="1" applyFont="1" applyBorder="1" applyAlignment="1">
      <alignment horizontal="center" vertical="center" wrapText="1"/>
    </xf>
    <xf numFmtId="0" fontId="6" fillId="0" borderId="9" xfId="1" applyFont="1" applyBorder="1" applyAlignment="1">
      <alignment horizontal="center" vertical="center" wrapText="1"/>
    </xf>
    <xf numFmtId="0" fontId="6" fillId="0" borderId="0" xfId="1" applyFont="1" applyBorder="1" applyAlignment="1">
      <alignment horizontal="center" vertical="center" wrapText="1"/>
    </xf>
    <xf numFmtId="0" fontId="6" fillId="0" borderId="30" xfId="1" applyFont="1" applyBorder="1" applyAlignment="1">
      <alignment horizontal="center" vertical="center" wrapText="1"/>
    </xf>
    <xf numFmtId="0" fontId="6" fillId="0" borderId="32" xfId="1" applyFont="1" applyBorder="1" applyAlignment="1">
      <alignment horizontal="center" vertical="center" wrapText="1"/>
    </xf>
    <xf numFmtId="0" fontId="6" fillId="0" borderId="33" xfId="1" applyFont="1" applyBorder="1" applyAlignment="1">
      <alignment horizontal="center" vertical="center" wrapText="1"/>
    </xf>
    <xf numFmtId="0" fontId="6" fillId="0" borderId="34" xfId="1" applyFont="1" applyBorder="1" applyAlignment="1">
      <alignment horizontal="center" vertical="center" wrapText="1"/>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26" xfId="0" applyFont="1" applyBorder="1" applyAlignment="1">
      <alignment horizontal="center" vertical="center" wrapText="1"/>
    </xf>
    <xf numFmtId="0" fontId="6" fillId="0" borderId="28" xfId="0" applyFont="1" applyBorder="1" applyAlignment="1">
      <alignment horizontal="center" vertical="center" wrapText="1"/>
    </xf>
    <xf numFmtId="0" fontId="6" fillId="0" borderId="1" xfId="0" applyFont="1" applyBorder="1" applyAlignment="1">
      <alignment horizontal="center" vertical="center"/>
    </xf>
    <xf numFmtId="0" fontId="6" fillId="0" borderId="18" xfId="0" applyFont="1" applyBorder="1" applyAlignment="1">
      <alignment horizontal="center" vertical="center"/>
    </xf>
    <xf numFmtId="0" fontId="3" fillId="0" borderId="25" xfId="0" applyFont="1" applyBorder="1" applyAlignment="1">
      <alignment horizontal="left" vertical="center" wrapText="1"/>
    </xf>
    <xf numFmtId="0" fontId="3" fillId="0" borderId="27" xfId="0" applyFont="1" applyBorder="1" applyAlignment="1">
      <alignment horizontal="left" vertical="center" wrapText="1"/>
    </xf>
    <xf numFmtId="0" fontId="3" fillId="0" borderId="31" xfId="0" applyFont="1" applyBorder="1" applyAlignment="1">
      <alignment horizontal="left" vertical="center" wrapText="1"/>
    </xf>
    <xf numFmtId="0" fontId="2" fillId="0" borderId="1" xfId="1" applyBorder="1" applyAlignment="1">
      <alignment horizontal="center" vertical="center" wrapText="1"/>
    </xf>
    <xf numFmtId="0" fontId="7" fillId="0" borderId="1" xfId="1" applyFont="1" applyBorder="1" applyAlignment="1">
      <alignment horizontal="center" vertical="center" wrapText="1"/>
    </xf>
    <xf numFmtId="0" fontId="6" fillId="0" borderId="16" xfId="0" applyFont="1" applyBorder="1" applyAlignment="1">
      <alignment horizontal="center" vertical="center" wrapText="1"/>
    </xf>
    <xf numFmtId="0" fontId="6" fillId="0" borderId="1" xfId="1" applyFont="1" applyBorder="1" applyAlignment="1">
      <alignment horizontal="center" vertical="center" wrapText="1"/>
    </xf>
    <xf numFmtId="0" fontId="6" fillId="0" borderId="16" xfId="1" applyFont="1" applyBorder="1" applyAlignment="1">
      <alignment horizontal="center" vertical="center" wrapText="1"/>
    </xf>
    <xf numFmtId="0" fontId="6" fillId="0" borderId="18" xfId="1" applyFont="1" applyBorder="1" applyAlignment="1">
      <alignment horizontal="center" vertical="center" wrapText="1"/>
    </xf>
    <xf numFmtId="0" fontId="6" fillId="0" borderId="19" xfId="1" applyFont="1" applyBorder="1" applyAlignment="1">
      <alignment horizontal="center" vertical="center" wrapText="1"/>
    </xf>
    <xf numFmtId="0" fontId="3" fillId="0" borderId="15" xfId="0" applyFont="1" applyBorder="1" applyAlignment="1">
      <alignment horizontal="left" vertical="center" wrapText="1"/>
    </xf>
    <xf numFmtId="0" fontId="3" fillId="0" borderId="17" xfId="0" applyFont="1" applyBorder="1" applyAlignment="1">
      <alignment horizontal="left" vertical="center" wrapText="1"/>
    </xf>
    <xf numFmtId="0" fontId="21" fillId="0" borderId="3" xfId="1" applyFont="1" applyFill="1" applyBorder="1" applyAlignment="1">
      <alignment horizontal="center" vertical="center" wrapText="1"/>
    </xf>
    <xf numFmtId="0" fontId="22" fillId="0" borderId="4" xfId="0" applyFont="1" applyBorder="1" applyAlignment="1">
      <alignment horizontal="center" vertical="center" wrapText="1"/>
    </xf>
    <xf numFmtId="0" fontId="6" fillId="0" borderId="39" xfId="0" applyFont="1" applyBorder="1" applyAlignment="1">
      <alignment horizontal="center" vertical="center" wrapText="1"/>
    </xf>
    <xf numFmtId="0" fontId="5" fillId="2" borderId="21" xfId="0" applyFont="1" applyFill="1" applyBorder="1" applyAlignment="1">
      <alignment horizontal="center" vertical="center" wrapText="1"/>
    </xf>
    <xf numFmtId="0" fontId="5" fillId="2" borderId="24" xfId="0" applyFont="1" applyFill="1" applyBorder="1" applyAlignment="1">
      <alignment horizontal="center" vertical="center" wrapText="1"/>
    </xf>
    <xf numFmtId="0" fontId="5" fillId="2" borderId="44" xfId="0" applyFont="1" applyFill="1" applyBorder="1" applyAlignment="1">
      <alignment horizontal="center" vertical="center"/>
    </xf>
    <xf numFmtId="0" fontId="5" fillId="2" borderId="45" xfId="0" applyFont="1" applyFill="1" applyBorder="1" applyAlignment="1">
      <alignment horizontal="center" vertical="center"/>
    </xf>
    <xf numFmtId="0" fontId="5" fillId="2" borderId="43" xfId="0" applyFont="1" applyFill="1" applyBorder="1" applyAlignment="1">
      <alignment horizontal="center" vertical="center"/>
    </xf>
    <xf numFmtId="0" fontId="2" fillId="0" borderId="8" xfId="1" applyBorder="1" applyAlignment="1">
      <alignment horizontal="center" vertical="center" wrapText="1"/>
    </xf>
    <xf numFmtId="0" fontId="7" fillId="0" borderId="13" xfId="1" applyFont="1" applyBorder="1" applyAlignment="1">
      <alignment horizontal="center" vertical="center" wrapText="1"/>
    </xf>
    <xf numFmtId="0" fontId="7" fillId="0" borderId="6" xfId="1" applyFont="1" applyBorder="1" applyAlignment="1">
      <alignment horizontal="center" vertical="center" wrapText="1"/>
    </xf>
    <xf numFmtId="0" fontId="7" fillId="0" borderId="9" xfId="1" applyFont="1" applyBorder="1" applyAlignment="1">
      <alignment horizontal="center" vertical="center" wrapText="1"/>
    </xf>
    <xf numFmtId="0" fontId="7" fillId="0" borderId="0" xfId="1" applyFont="1" applyBorder="1" applyAlignment="1">
      <alignment horizontal="center" vertical="center" wrapText="1"/>
    </xf>
    <xf numFmtId="0" fontId="7" fillId="0" borderId="2" xfId="1" applyFont="1" applyBorder="1" applyAlignment="1">
      <alignment horizontal="center" vertical="center" wrapText="1"/>
    </xf>
    <xf numFmtId="0" fontId="7" fillId="0" borderId="10" xfId="1" applyFont="1" applyBorder="1" applyAlignment="1">
      <alignment horizontal="center" vertical="center" wrapText="1"/>
    </xf>
    <xf numFmtId="0" fontId="7" fillId="0" borderId="11" xfId="1" applyFont="1" applyBorder="1" applyAlignment="1">
      <alignment horizontal="center" vertical="center" wrapText="1"/>
    </xf>
    <xf numFmtId="0" fontId="7" fillId="0" borderId="12" xfId="1" applyFont="1" applyBorder="1" applyAlignment="1">
      <alignment horizontal="center" vertical="center" wrapText="1"/>
    </xf>
    <xf numFmtId="0" fontId="5" fillId="2" borderId="44" xfId="0" applyFont="1" applyFill="1" applyBorder="1" applyAlignment="1">
      <alignment horizontal="center" vertical="center" wrapText="1"/>
    </xf>
    <xf numFmtId="0" fontId="5" fillId="2" borderId="45" xfId="0" applyFont="1" applyFill="1" applyBorder="1" applyAlignment="1">
      <alignment horizontal="center" vertical="center" wrapText="1"/>
    </xf>
    <xf numFmtId="0" fontId="5" fillId="2" borderId="43" xfId="0" applyFont="1" applyFill="1" applyBorder="1" applyAlignment="1">
      <alignment horizontal="center" vertical="center" wrapText="1"/>
    </xf>
    <xf numFmtId="166" fontId="6" fillId="0" borderId="7" xfId="0" applyNumberFormat="1" applyFont="1" applyBorder="1" applyAlignment="1">
      <alignment horizontal="center" vertical="center" wrapText="1"/>
    </xf>
    <xf numFmtId="0" fontId="6" fillId="0" borderId="46" xfId="0" applyFont="1" applyBorder="1" applyAlignment="1">
      <alignment horizontal="center" vertical="center" wrapText="1"/>
    </xf>
    <xf numFmtId="0" fontId="6" fillId="0" borderId="14" xfId="0" applyFont="1" applyBorder="1" applyAlignment="1">
      <alignment horizontal="center" vertical="center" wrapText="1"/>
    </xf>
    <xf numFmtId="43" fontId="6" fillId="0" borderId="7" xfId="0" applyNumberFormat="1" applyFont="1" applyBorder="1" applyAlignment="1">
      <alignment horizontal="center" vertical="center" wrapText="1"/>
    </xf>
    <xf numFmtId="9" fontId="6" fillId="0" borderId="42" xfId="0" applyNumberFormat="1" applyFont="1" applyBorder="1" applyAlignment="1">
      <alignment horizontal="right" vertical="center" wrapText="1"/>
    </xf>
    <xf numFmtId="0" fontId="6" fillId="0" borderId="47" xfId="0" applyFont="1" applyBorder="1" applyAlignment="1">
      <alignment horizontal="right" vertical="center" wrapText="1"/>
    </xf>
    <xf numFmtId="0" fontId="6" fillId="0" borderId="48" xfId="0" applyFont="1" applyBorder="1" applyAlignment="1">
      <alignment horizontal="right" vertical="center" wrapText="1"/>
    </xf>
    <xf numFmtId="0" fontId="5" fillId="0" borderId="7" xfId="0" applyFont="1" applyBorder="1" applyAlignment="1">
      <alignment horizontal="left" vertical="center" wrapText="1"/>
    </xf>
    <xf numFmtId="0" fontId="5" fillId="0" borderId="46" xfId="0" applyFont="1" applyBorder="1" applyAlignment="1">
      <alignment horizontal="left" vertical="center" wrapText="1"/>
    </xf>
    <xf numFmtId="0" fontId="5" fillId="0" borderId="14" xfId="0" applyFont="1" applyBorder="1" applyAlignment="1">
      <alignment horizontal="left" vertical="center" wrapText="1"/>
    </xf>
    <xf numFmtId="0" fontId="6" fillId="0" borderId="7" xfId="0" applyFont="1" applyBorder="1" applyAlignment="1">
      <alignment horizontal="left" vertical="center" wrapText="1"/>
    </xf>
    <xf numFmtId="0" fontId="6" fillId="0" borderId="46" xfId="0" applyFont="1" applyBorder="1" applyAlignment="1">
      <alignment horizontal="left" vertical="center" wrapText="1"/>
    </xf>
    <xf numFmtId="0" fontId="6" fillId="0" borderId="14" xfId="0" applyFont="1" applyBorder="1" applyAlignment="1">
      <alignment horizontal="left" vertical="center" wrapText="1"/>
    </xf>
    <xf numFmtId="164" fontId="6" fillId="0" borderId="26" xfId="2" applyNumberFormat="1" applyFont="1" applyBorder="1" applyAlignment="1">
      <alignment horizontal="center" vertical="center"/>
    </xf>
    <xf numFmtId="164" fontId="6" fillId="0" borderId="28" xfId="2" applyNumberFormat="1" applyFont="1" applyBorder="1" applyAlignment="1">
      <alignment horizontal="center" vertical="center"/>
    </xf>
    <xf numFmtId="0" fontId="6" fillId="0" borderId="1" xfId="0" applyFont="1" applyBorder="1" applyAlignment="1">
      <alignment horizontal="center" vertical="center" wrapText="1"/>
    </xf>
    <xf numFmtId="0" fontId="6" fillId="0" borderId="18" xfId="0" applyFont="1" applyBorder="1" applyAlignment="1">
      <alignment horizontal="center" vertical="center" wrapText="1"/>
    </xf>
    <xf numFmtId="0" fontId="5" fillId="2" borderId="21" xfId="0" applyFont="1" applyFill="1" applyBorder="1" applyAlignment="1">
      <alignment horizontal="center" vertical="center"/>
    </xf>
    <xf numFmtId="0" fontId="6" fillId="0" borderId="8" xfId="0" applyFont="1" applyBorder="1" applyAlignment="1">
      <alignment horizontal="center" vertical="center"/>
    </xf>
    <xf numFmtId="0" fontId="6" fillId="0" borderId="13" xfId="0" applyFont="1" applyBorder="1" applyAlignment="1">
      <alignment horizontal="center" vertical="center"/>
    </xf>
    <xf numFmtId="0" fontId="6" fillId="0" borderId="29" xfId="0" applyFont="1" applyBorder="1" applyAlignment="1">
      <alignment horizontal="center" vertical="center"/>
    </xf>
    <xf numFmtId="0" fontId="6" fillId="0" borderId="9" xfId="0" applyFont="1" applyBorder="1" applyAlignment="1">
      <alignment horizontal="center" vertical="center"/>
    </xf>
    <xf numFmtId="0" fontId="6" fillId="0" borderId="0" xfId="0" applyFont="1" applyAlignment="1">
      <alignment horizontal="center" vertical="center"/>
    </xf>
    <xf numFmtId="0" fontId="6" fillId="0" borderId="30" xfId="0" applyFont="1" applyBorder="1" applyAlignment="1">
      <alignment horizontal="center" vertical="center"/>
    </xf>
    <xf numFmtId="0" fontId="6" fillId="0" borderId="32" xfId="0" applyFont="1" applyBorder="1" applyAlignment="1">
      <alignment horizontal="center" vertical="center"/>
    </xf>
    <xf numFmtId="0" fontId="6" fillId="0" borderId="33" xfId="0" applyFont="1" applyBorder="1" applyAlignment="1">
      <alignment horizontal="center" vertical="center"/>
    </xf>
    <xf numFmtId="0" fontId="6" fillId="0" borderId="34" xfId="0" applyFont="1" applyBorder="1" applyAlignment="1">
      <alignment horizontal="center" vertical="center"/>
    </xf>
    <xf numFmtId="0" fontId="6" fillId="0" borderId="16" xfId="0" applyFont="1" applyBorder="1" applyAlignment="1">
      <alignment horizontal="center" vertical="center"/>
    </xf>
    <xf numFmtId="0" fontId="5" fillId="0" borderId="15" xfId="0" applyFont="1" applyBorder="1" applyAlignment="1">
      <alignment horizontal="left" vertical="center"/>
    </xf>
    <xf numFmtId="0" fontId="5" fillId="0" borderId="17" xfId="0" applyFont="1" applyBorder="1" applyAlignment="1">
      <alignment horizontal="left" vertical="center"/>
    </xf>
    <xf numFmtId="9" fontId="6" fillId="0" borderId="42" xfId="0" applyNumberFormat="1" applyFont="1" applyBorder="1"/>
    <xf numFmtId="9" fontId="6" fillId="0" borderId="47" xfId="0" applyNumberFormat="1" applyFont="1" applyBorder="1"/>
    <xf numFmtId="9" fontId="6" fillId="0" borderId="48" xfId="0" applyNumberFormat="1" applyFont="1" applyBorder="1"/>
    <xf numFmtId="9" fontId="6" fillId="0" borderId="42" xfId="0" applyNumberFormat="1" applyFont="1" applyBorder="1" applyAlignment="1">
      <alignment horizontal="right" vertical="center"/>
    </xf>
    <xf numFmtId="9" fontId="6" fillId="0" borderId="47" xfId="0" applyNumberFormat="1" applyFont="1" applyBorder="1" applyAlignment="1">
      <alignment horizontal="right" vertical="center"/>
    </xf>
    <xf numFmtId="9" fontId="6" fillId="0" borderId="48" xfId="0" applyNumberFormat="1" applyFont="1" applyBorder="1" applyAlignment="1">
      <alignment horizontal="right" vertical="center"/>
    </xf>
    <xf numFmtId="0" fontId="6" fillId="0" borderId="52" xfId="0" applyFont="1" applyBorder="1" applyAlignment="1">
      <alignment horizontal="center"/>
    </xf>
    <xf numFmtId="0" fontId="6" fillId="0" borderId="45" xfId="0" applyFont="1" applyBorder="1" applyAlignment="1">
      <alignment horizontal="center"/>
    </xf>
    <xf numFmtId="0" fontId="6" fillId="0" borderId="43" xfId="0" applyFont="1" applyBorder="1" applyAlignment="1">
      <alignment horizontal="center"/>
    </xf>
    <xf numFmtId="0" fontId="4" fillId="0" borderId="35" xfId="0" applyFont="1" applyBorder="1" applyAlignment="1">
      <alignment horizontal="left" vertical="center" wrapText="1"/>
    </xf>
    <xf numFmtId="166" fontId="6" fillId="0" borderId="46" xfId="0" applyNumberFormat="1" applyFont="1" applyBorder="1" applyAlignment="1">
      <alignment horizontal="center" vertical="center" wrapText="1"/>
    </xf>
    <xf numFmtId="166" fontId="6" fillId="0" borderId="14" xfId="0" applyNumberFormat="1" applyFont="1" applyBorder="1" applyAlignment="1">
      <alignment horizontal="center" vertical="center" wrapText="1"/>
    </xf>
    <xf numFmtId="9" fontId="6" fillId="0" borderId="42" xfId="0" applyNumberFormat="1" applyFont="1" applyBorder="1" applyAlignment="1">
      <alignment horizontal="right"/>
    </xf>
    <xf numFmtId="9" fontId="6" fillId="0" borderId="47" xfId="0" applyNumberFormat="1" applyFont="1" applyBorder="1" applyAlignment="1">
      <alignment horizontal="right"/>
    </xf>
    <xf numFmtId="9" fontId="6" fillId="0" borderId="48" xfId="0" applyNumberFormat="1" applyFont="1" applyBorder="1" applyAlignment="1">
      <alignment horizontal="right"/>
    </xf>
    <xf numFmtId="166" fontId="6" fillId="0" borderId="7" xfId="2" applyNumberFormat="1" applyFont="1" applyBorder="1" applyAlignment="1">
      <alignment horizontal="center" vertical="center"/>
    </xf>
    <xf numFmtId="166" fontId="6" fillId="0" borderId="46" xfId="2" applyNumberFormat="1" applyFont="1" applyBorder="1" applyAlignment="1">
      <alignment horizontal="center" vertical="center"/>
    </xf>
    <xf numFmtId="166" fontId="6" fillId="0" borderId="14" xfId="2" applyNumberFormat="1" applyFont="1" applyBorder="1" applyAlignment="1">
      <alignment horizontal="center" vertical="center"/>
    </xf>
    <xf numFmtId="0" fontId="6" fillId="0" borderId="25" xfId="0" applyFont="1" applyBorder="1" applyAlignment="1">
      <alignment horizontal="left" vertical="center" wrapText="1"/>
    </xf>
    <xf numFmtId="0" fontId="6" fillId="0" borderId="27" xfId="0" applyFont="1" applyBorder="1" applyAlignment="1">
      <alignment horizontal="left" vertical="center" wrapText="1"/>
    </xf>
    <xf numFmtId="0" fontId="6" fillId="0" borderId="31" xfId="0" applyFont="1" applyBorder="1" applyAlignment="1">
      <alignment horizontal="left" vertical="center" wrapText="1"/>
    </xf>
    <xf numFmtId="0" fontId="6" fillId="0" borderId="5" xfId="0" applyFont="1" applyBorder="1" applyAlignment="1">
      <alignment horizontal="center" vertical="center" wrapText="1"/>
    </xf>
    <xf numFmtId="0" fontId="6" fillId="0" borderId="4" xfId="0" applyFont="1" applyBorder="1" applyAlignment="1">
      <alignment horizontal="center" vertical="center" wrapText="1"/>
    </xf>
    <xf numFmtId="0" fontId="6" fillId="0" borderId="38" xfId="0" applyFont="1" applyBorder="1" applyAlignment="1">
      <alignment horizontal="center" vertical="center" wrapText="1"/>
    </xf>
    <xf numFmtId="0" fontId="6" fillId="0" borderId="3" xfId="0" applyFont="1" applyBorder="1" applyAlignment="1">
      <alignment horizontal="left" vertical="center" wrapText="1"/>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14" fontId="5" fillId="2" borderId="36" xfId="0" applyNumberFormat="1" applyFont="1" applyFill="1" applyBorder="1" applyAlignment="1">
      <alignment horizontal="center" vertical="center"/>
    </xf>
    <xf numFmtId="14" fontId="5" fillId="2" borderId="35" xfId="0" applyNumberFormat="1" applyFont="1" applyFill="1" applyBorder="1" applyAlignment="1">
      <alignment horizontal="center" vertical="center"/>
    </xf>
    <xf numFmtId="0" fontId="5" fillId="2" borderId="22"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2" fillId="0" borderId="6" xfId="1" applyBorder="1" applyAlignment="1">
      <alignment horizontal="center" vertical="center" wrapText="1"/>
    </xf>
    <xf numFmtId="0" fontId="2" fillId="0" borderId="9" xfId="1" applyBorder="1" applyAlignment="1">
      <alignment horizontal="center" vertical="center" wrapText="1"/>
    </xf>
    <xf numFmtId="0" fontId="2" fillId="0" borderId="2" xfId="1" applyBorder="1" applyAlignment="1">
      <alignment horizontal="center" vertical="center" wrapText="1"/>
    </xf>
    <xf numFmtId="0" fontId="2" fillId="0" borderId="10" xfId="1" applyBorder="1" applyAlignment="1">
      <alignment horizontal="center" vertical="center" wrapText="1"/>
    </xf>
    <xf numFmtId="0" fontId="2" fillId="0" borderId="12" xfId="1" applyBorder="1" applyAlignment="1">
      <alignment horizontal="center" vertical="center" wrapText="1"/>
    </xf>
    <xf numFmtId="0" fontId="5" fillId="2" borderId="49" xfId="0" applyFont="1" applyFill="1" applyBorder="1" applyAlignment="1">
      <alignment horizontal="center" vertical="center" wrapText="1"/>
    </xf>
    <xf numFmtId="0" fontId="5" fillId="0" borderId="7" xfId="0" applyFont="1" applyBorder="1" applyAlignment="1">
      <alignment vertical="center" wrapText="1"/>
    </xf>
    <xf numFmtId="0" fontId="5" fillId="0" borderId="14" xfId="0" applyFont="1" applyBorder="1" applyAlignment="1">
      <alignment vertical="center" wrapText="1"/>
    </xf>
    <xf numFmtId="0" fontId="6" fillId="0" borderId="7" xfId="0" applyFont="1" applyBorder="1" applyAlignment="1">
      <alignment vertical="center" wrapText="1"/>
    </xf>
    <xf numFmtId="0" fontId="6" fillId="0" borderId="14" xfId="0" applyFont="1" applyBorder="1" applyAlignment="1">
      <alignment vertical="center" wrapText="1"/>
    </xf>
    <xf numFmtId="164" fontId="6" fillId="0" borderId="1" xfId="0" applyNumberFormat="1" applyFont="1" applyBorder="1" applyAlignment="1">
      <alignment horizontal="center" vertical="center" wrapText="1"/>
    </xf>
    <xf numFmtId="9" fontId="6" fillId="0" borderId="18" xfId="0" applyNumberFormat="1" applyFont="1" applyBorder="1" applyAlignment="1">
      <alignment horizontal="right" vertical="center" wrapText="1"/>
    </xf>
    <xf numFmtId="0" fontId="6" fillId="0" borderId="18" xfId="0" applyFont="1" applyBorder="1" applyAlignment="1">
      <alignment horizontal="right" vertical="center" wrapText="1"/>
    </xf>
    <xf numFmtId="164" fontId="6" fillId="0" borderId="1" xfId="0" applyNumberFormat="1" applyFont="1" applyBorder="1" applyAlignment="1">
      <alignment horizontal="center" vertical="center"/>
    </xf>
    <xf numFmtId="9" fontId="6" fillId="0" borderId="1" xfId="0" applyNumberFormat="1" applyFont="1" applyBorder="1" applyAlignment="1">
      <alignment horizontal="right" vertical="center" wrapText="1"/>
    </xf>
    <xf numFmtId="0" fontId="6" fillId="0" borderId="1" xfId="0" applyFont="1" applyBorder="1" applyAlignment="1">
      <alignment horizontal="right" vertical="center" wrapText="1"/>
    </xf>
    <xf numFmtId="0" fontId="6" fillId="0" borderId="7" xfId="0" applyFont="1" applyBorder="1" applyAlignment="1">
      <alignment horizontal="center" vertical="center"/>
    </xf>
    <xf numFmtId="0" fontId="6" fillId="0" borderId="51" xfId="0" applyFont="1" applyBorder="1" applyAlignment="1">
      <alignment horizontal="center" vertical="center"/>
    </xf>
    <xf numFmtId="0" fontId="6" fillId="0" borderId="6" xfId="0" applyFont="1" applyBorder="1" applyAlignment="1">
      <alignment horizontal="center" vertical="center" wrapText="1"/>
    </xf>
    <xf numFmtId="0" fontId="6" fillId="0" borderId="2"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2" xfId="0" applyFont="1" applyBorder="1" applyAlignment="1">
      <alignment horizontal="center" vertical="center" wrapText="1"/>
    </xf>
    <xf numFmtId="0" fontId="0" fillId="0" borderId="8" xfId="0" applyBorder="1" applyAlignment="1">
      <alignment horizontal="center" vertical="center"/>
    </xf>
    <xf numFmtId="0" fontId="0" fillId="0" borderId="29" xfId="0" applyBorder="1" applyAlignment="1">
      <alignment horizontal="center" vertical="center"/>
    </xf>
    <xf numFmtId="0" fontId="0" fillId="0" borderId="10" xfId="0" applyBorder="1" applyAlignment="1">
      <alignment horizontal="center" vertical="center"/>
    </xf>
    <xf numFmtId="0" fontId="0" fillId="0" borderId="50" xfId="0" applyBorder="1" applyAlignment="1">
      <alignment horizontal="center" vertical="center"/>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164" fontId="6" fillId="0" borderId="18" xfId="0" applyNumberFormat="1" applyFont="1" applyBorder="1" applyAlignment="1">
      <alignment horizontal="center" vertical="center" wrapText="1"/>
    </xf>
    <xf numFmtId="164" fontId="6" fillId="0" borderId="18" xfId="0" applyNumberFormat="1" applyFont="1" applyBorder="1" applyAlignment="1">
      <alignment horizontal="center" vertical="center"/>
    </xf>
    <xf numFmtId="9" fontId="6" fillId="0" borderId="7" xfId="0" applyNumberFormat="1" applyFont="1" applyBorder="1" applyAlignment="1">
      <alignment horizontal="center" vertical="center"/>
    </xf>
    <xf numFmtId="9" fontId="6" fillId="0" borderId="46" xfId="0" applyNumberFormat="1" applyFont="1" applyBorder="1" applyAlignment="1">
      <alignment horizontal="center" vertical="center"/>
    </xf>
    <xf numFmtId="9" fontId="6" fillId="0" borderId="51" xfId="0" applyNumberFormat="1" applyFont="1" applyBorder="1" applyAlignment="1">
      <alignment horizontal="center" vertical="center"/>
    </xf>
    <xf numFmtId="0" fontId="6" fillId="0" borderId="46" xfId="0" applyFont="1" applyBorder="1" applyAlignment="1">
      <alignment horizontal="center" vertical="center"/>
    </xf>
    <xf numFmtId="0" fontId="6" fillId="0" borderId="3" xfId="0" applyFont="1" applyBorder="1" applyAlignment="1">
      <alignment vertical="center" wrapText="1"/>
    </xf>
    <xf numFmtId="0" fontId="6" fillId="0" borderId="5" xfId="0" applyFont="1" applyBorder="1" applyAlignment="1">
      <alignment vertical="center"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6" fillId="0" borderId="15" xfId="0" applyFont="1" applyBorder="1" applyAlignment="1">
      <alignment horizontal="left" vertical="center" wrapText="1"/>
    </xf>
    <xf numFmtId="0" fontId="6" fillId="0" borderId="17" xfId="0" applyFont="1" applyBorder="1" applyAlignment="1">
      <alignment horizontal="left" vertical="center" wrapText="1"/>
    </xf>
    <xf numFmtId="0" fontId="0" fillId="0" borderId="2" xfId="0" applyBorder="1" applyAlignment="1">
      <alignment horizontal="center" vertical="center" wrapText="1"/>
    </xf>
    <xf numFmtId="0" fontId="0" fillId="0" borderId="12" xfId="0" applyBorder="1" applyAlignment="1">
      <alignment horizontal="center" vertical="center" wrapText="1"/>
    </xf>
    <xf numFmtId="0" fontId="6" fillId="0" borderId="25" xfId="0" applyFont="1" applyBorder="1" applyAlignment="1">
      <alignment vertical="center" wrapText="1"/>
    </xf>
    <xf numFmtId="0" fontId="6" fillId="0" borderId="27" xfId="0" applyFont="1" applyBorder="1" applyAlignment="1">
      <alignment vertical="center" wrapText="1"/>
    </xf>
    <xf numFmtId="0" fontId="6" fillId="0" borderId="31" xfId="0" applyFont="1" applyBorder="1" applyAlignment="1">
      <alignment vertical="center" wrapText="1"/>
    </xf>
    <xf numFmtId="0" fontId="6" fillId="0" borderId="15" xfId="0" applyFont="1" applyBorder="1" applyAlignment="1">
      <alignment vertical="center" wrapText="1"/>
    </xf>
    <xf numFmtId="0" fontId="6" fillId="0" borderId="17" xfId="0" applyFont="1" applyBorder="1" applyAlignment="1">
      <alignment vertical="center" wrapText="1"/>
    </xf>
    <xf numFmtId="0" fontId="2" fillId="0" borderId="4" xfId="1" applyBorder="1" applyAlignment="1">
      <alignment horizontal="center" vertical="center" wrapText="1"/>
    </xf>
    <xf numFmtId="0" fontId="2" fillId="0" borderId="5" xfId="1" applyBorder="1" applyAlignment="1">
      <alignment horizontal="center" vertical="center" wrapText="1"/>
    </xf>
    <xf numFmtId="0" fontId="6" fillId="0" borderId="3" xfId="0" applyFont="1" applyBorder="1" applyAlignment="1">
      <alignment horizontal="left" vertical="center"/>
    </xf>
    <xf numFmtId="0" fontId="6" fillId="0" borderId="4" xfId="0" applyFont="1" applyBorder="1" applyAlignment="1">
      <alignment horizontal="left" vertical="center"/>
    </xf>
    <xf numFmtId="0" fontId="6" fillId="0" borderId="5" xfId="0" applyFont="1" applyBorder="1" applyAlignment="1">
      <alignment horizontal="left" vertical="center"/>
    </xf>
    <xf numFmtId="0" fontId="6" fillId="0" borderId="1" xfId="0" applyFont="1" applyBorder="1" applyAlignment="1">
      <alignment vertical="center" wrapText="1"/>
    </xf>
    <xf numFmtId="0" fontId="6" fillId="0" borderId="1" xfId="0" applyFont="1" applyBorder="1" applyAlignment="1">
      <alignment horizontal="left" vertical="center" wrapText="1"/>
    </xf>
    <xf numFmtId="0" fontId="6" fillId="0" borderId="1" xfId="0" applyFont="1" applyBorder="1" applyAlignment="1">
      <alignment horizontal="left" vertical="center"/>
    </xf>
    <xf numFmtId="0" fontId="23" fillId="0" borderId="4" xfId="0" applyFont="1" applyBorder="1" applyAlignment="1">
      <alignment horizontal="center" vertical="center" wrapText="1"/>
    </xf>
    <xf numFmtId="0" fontId="23" fillId="0" borderId="5" xfId="0" applyFont="1" applyBorder="1" applyAlignment="1">
      <alignment horizontal="center" vertical="center" wrapText="1"/>
    </xf>
    <xf numFmtId="0" fontId="18" fillId="0" borderId="26" xfId="0" applyFont="1" applyBorder="1" applyAlignment="1">
      <alignment horizontal="center" vertical="center"/>
    </xf>
    <xf numFmtId="0" fontId="18" fillId="0" borderId="39" xfId="0" applyFont="1" applyBorder="1" applyAlignment="1">
      <alignment horizontal="center" vertical="center"/>
    </xf>
    <xf numFmtId="0" fontId="18" fillId="0" borderId="28" xfId="0" applyFont="1" applyBorder="1" applyAlignment="1">
      <alignment horizontal="center" vertical="center"/>
    </xf>
    <xf numFmtId="168" fontId="6" fillId="0" borderId="8" xfId="3" applyNumberFormat="1" applyFont="1" applyBorder="1" applyAlignment="1">
      <alignment horizontal="center" vertical="center"/>
    </xf>
    <xf numFmtId="168" fontId="6" fillId="0" borderId="13" xfId="3" applyNumberFormat="1" applyFont="1" applyBorder="1" applyAlignment="1">
      <alignment horizontal="center" vertical="center"/>
    </xf>
    <xf numFmtId="168" fontId="6" fillId="0" borderId="6" xfId="3" applyNumberFormat="1" applyFont="1" applyBorder="1" applyAlignment="1">
      <alignment horizontal="center" vertical="center"/>
    </xf>
    <xf numFmtId="168" fontId="6" fillId="0" borderId="9" xfId="3" applyNumberFormat="1" applyFont="1" applyBorder="1" applyAlignment="1">
      <alignment horizontal="center" vertical="center"/>
    </xf>
    <xf numFmtId="168" fontId="6" fillId="0" borderId="0" xfId="3" applyNumberFormat="1" applyFont="1" applyBorder="1" applyAlignment="1">
      <alignment horizontal="center" vertical="center"/>
    </xf>
    <xf numFmtId="168" fontId="6" fillId="0" borderId="2" xfId="3" applyNumberFormat="1" applyFont="1" applyBorder="1" applyAlignment="1">
      <alignment horizontal="center" vertical="center"/>
    </xf>
    <xf numFmtId="168" fontId="6" fillId="0" borderId="10" xfId="3" applyNumberFormat="1" applyFont="1" applyBorder="1" applyAlignment="1">
      <alignment horizontal="center" vertical="center"/>
    </xf>
    <xf numFmtId="168" fontId="6" fillId="0" borderId="11" xfId="3" applyNumberFormat="1" applyFont="1" applyBorder="1" applyAlignment="1">
      <alignment horizontal="center" vertical="center"/>
    </xf>
    <xf numFmtId="168" fontId="6" fillId="0" borderId="12" xfId="3" applyNumberFormat="1" applyFont="1" applyBorder="1" applyAlignment="1">
      <alignment horizontal="center" vertical="center"/>
    </xf>
    <xf numFmtId="0" fontId="5" fillId="2" borderId="20" xfId="0" applyFont="1" applyFill="1" applyBorder="1" applyAlignment="1">
      <alignment horizontal="center" vertical="center"/>
    </xf>
    <xf numFmtId="0" fontId="5" fillId="2" borderId="24" xfId="0" applyFont="1" applyFill="1" applyBorder="1" applyAlignment="1">
      <alignment horizontal="center" vertical="center"/>
    </xf>
    <xf numFmtId="0" fontId="5" fillId="2" borderId="1" xfId="0" applyFont="1" applyFill="1" applyBorder="1" applyAlignment="1">
      <alignment horizontal="center" vertical="center"/>
    </xf>
    <xf numFmtId="0" fontId="5" fillId="2" borderId="16" xfId="0" applyFont="1" applyFill="1" applyBorder="1" applyAlignment="1">
      <alignment horizontal="center" vertical="center"/>
    </xf>
    <xf numFmtId="43" fontId="5" fillId="0" borderId="1" xfId="0" applyNumberFormat="1" applyFont="1" applyBorder="1" applyAlignment="1">
      <alignment horizontal="center" vertical="center"/>
    </xf>
    <xf numFmtId="0" fontId="5" fillId="2" borderId="7" xfId="0" applyFont="1" applyFill="1" applyBorder="1" applyAlignment="1">
      <alignment horizontal="center"/>
    </xf>
    <xf numFmtId="0" fontId="5" fillId="2" borderId="46" xfId="0" applyFont="1" applyFill="1" applyBorder="1" applyAlignment="1">
      <alignment horizontal="center"/>
    </xf>
    <xf numFmtId="0" fontId="5" fillId="2" borderId="14" xfId="0" applyFont="1" applyFill="1" applyBorder="1" applyAlignment="1">
      <alignment horizontal="center"/>
    </xf>
    <xf numFmtId="0" fontId="5" fillId="2" borderId="51" xfId="0" applyFont="1" applyFill="1" applyBorder="1" applyAlignment="1">
      <alignment horizontal="center"/>
    </xf>
    <xf numFmtId="0" fontId="5" fillId="2" borderId="52" xfId="0" applyFont="1" applyFill="1" applyBorder="1" applyAlignment="1">
      <alignment horizontal="center"/>
    </xf>
    <xf numFmtId="0" fontId="5" fillId="2" borderId="45" xfId="0" applyFont="1" applyFill="1" applyBorder="1" applyAlignment="1">
      <alignment horizontal="center"/>
    </xf>
    <xf numFmtId="0" fontId="5" fillId="2" borderId="49" xfId="0" applyFont="1" applyFill="1" applyBorder="1" applyAlignment="1">
      <alignment horizontal="center"/>
    </xf>
    <xf numFmtId="0" fontId="6" fillId="0" borderId="6" xfId="0" applyFont="1" applyBorder="1" applyAlignment="1">
      <alignment horizontal="center" vertical="center"/>
    </xf>
    <xf numFmtId="0" fontId="6" fillId="0" borderId="2" xfId="0" applyFont="1" applyBorder="1" applyAlignment="1">
      <alignment horizontal="center" vertical="center"/>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12" xfId="0" applyFont="1" applyBorder="1" applyAlignment="1">
      <alignment horizontal="center" vertical="center"/>
    </xf>
    <xf numFmtId="164" fontId="6" fillId="0" borderId="8" xfId="2" applyNumberFormat="1" applyFont="1" applyBorder="1" applyAlignment="1">
      <alignment horizontal="center" vertical="center"/>
    </xf>
    <xf numFmtId="164" fontId="6" fillId="0" borderId="13" xfId="2" applyNumberFormat="1" applyFont="1" applyBorder="1" applyAlignment="1">
      <alignment horizontal="center" vertical="center"/>
    </xf>
    <xf numFmtId="164" fontId="6" fillId="0" borderId="6" xfId="2" applyNumberFormat="1" applyFont="1" applyBorder="1" applyAlignment="1">
      <alignment horizontal="center" vertical="center"/>
    </xf>
    <xf numFmtId="164" fontId="6" fillId="0" borderId="9" xfId="2" applyNumberFormat="1" applyFont="1" applyBorder="1" applyAlignment="1">
      <alignment horizontal="center" vertical="center"/>
    </xf>
    <xf numFmtId="164" fontId="6" fillId="0" borderId="0" xfId="2" applyNumberFormat="1" applyFont="1" applyBorder="1" applyAlignment="1">
      <alignment horizontal="center" vertical="center"/>
    </xf>
    <xf numFmtId="164" fontId="6" fillId="0" borderId="2" xfId="2" applyNumberFormat="1" applyFont="1" applyBorder="1" applyAlignment="1">
      <alignment horizontal="center" vertical="center"/>
    </xf>
    <xf numFmtId="164" fontId="6" fillId="0" borderId="10" xfId="2" applyNumberFormat="1" applyFont="1" applyBorder="1" applyAlignment="1">
      <alignment horizontal="center" vertical="center"/>
    </xf>
    <xf numFmtId="164" fontId="6" fillId="0" borderId="11" xfId="2" applyNumberFormat="1" applyFont="1" applyBorder="1" applyAlignment="1">
      <alignment horizontal="center" vertical="center"/>
    </xf>
    <xf numFmtId="164" fontId="6" fillId="0" borderId="12" xfId="2" applyNumberFormat="1" applyFont="1" applyBorder="1" applyAlignment="1">
      <alignment horizontal="center" vertical="center"/>
    </xf>
    <xf numFmtId="0" fontId="17" fillId="0" borderId="4" xfId="0" applyFont="1" applyBorder="1" applyAlignment="1">
      <alignment horizontal="center" vertical="center" wrapText="1"/>
    </xf>
    <xf numFmtId="0" fontId="17" fillId="0" borderId="5" xfId="0" applyFont="1" applyBorder="1" applyAlignment="1">
      <alignment horizontal="center" vertical="center" wrapText="1"/>
    </xf>
    <xf numFmtId="0" fontId="6" fillId="0" borderId="26" xfId="2" applyNumberFormat="1" applyFont="1" applyBorder="1" applyAlignment="1">
      <alignment horizontal="center" vertical="center" wrapText="1"/>
    </xf>
    <xf numFmtId="0" fontId="6" fillId="0" borderId="39" xfId="2" applyNumberFormat="1" applyFont="1" applyBorder="1" applyAlignment="1">
      <alignment horizontal="center" vertical="center" wrapText="1"/>
    </xf>
    <xf numFmtId="0" fontId="6" fillId="0" borderId="28" xfId="2" applyNumberFormat="1" applyFont="1" applyBorder="1" applyAlignment="1">
      <alignment horizontal="center" vertical="center" wrapText="1"/>
    </xf>
    <xf numFmtId="0" fontId="5" fillId="0" borderId="5" xfId="0" applyFont="1" applyBorder="1" applyAlignment="1">
      <alignment horizontal="left" vertical="center" wrapText="1"/>
    </xf>
    <xf numFmtId="0" fontId="5" fillId="2" borderId="23" xfId="0" applyFont="1" applyFill="1" applyBorder="1" applyAlignment="1">
      <alignment horizontal="center" vertical="center"/>
    </xf>
    <xf numFmtId="0" fontId="5" fillId="2" borderId="28" xfId="0" applyFont="1" applyFill="1" applyBorder="1" applyAlignment="1">
      <alignment horizontal="center" vertical="center"/>
    </xf>
    <xf numFmtId="164" fontId="6" fillId="0" borderId="3" xfId="2" applyNumberFormat="1" applyFont="1" applyBorder="1" applyAlignment="1">
      <alignment horizontal="center" vertical="center"/>
    </xf>
    <xf numFmtId="164" fontId="6" fillId="0" borderId="4" xfId="2" applyNumberFormat="1" applyFont="1" applyBorder="1" applyAlignment="1">
      <alignment horizontal="center" vertical="center"/>
    </xf>
    <xf numFmtId="164" fontId="6" fillId="0" borderId="38" xfId="2" applyNumberFormat="1" applyFont="1" applyBorder="1" applyAlignment="1">
      <alignment horizontal="center" vertical="center"/>
    </xf>
    <xf numFmtId="0" fontId="5" fillId="2" borderId="43" xfId="0" applyFont="1" applyFill="1" applyBorder="1" applyAlignment="1">
      <alignment horizontal="center"/>
    </xf>
    <xf numFmtId="14" fontId="5" fillId="2" borderId="22" xfId="0" applyNumberFormat="1" applyFont="1" applyFill="1" applyBorder="1" applyAlignment="1">
      <alignment horizontal="center"/>
    </xf>
    <xf numFmtId="14" fontId="5" fillId="2" borderId="5" xfId="0" applyNumberFormat="1" applyFont="1" applyFill="1" applyBorder="1" applyAlignment="1">
      <alignment horizontal="center"/>
    </xf>
    <xf numFmtId="0" fontId="5" fillId="2" borderId="44" xfId="0" applyFont="1" applyFill="1" applyBorder="1" applyAlignment="1">
      <alignment horizontal="center"/>
    </xf>
    <xf numFmtId="0" fontId="5" fillId="0" borderId="1" xfId="0" applyFont="1" applyBorder="1" applyAlignment="1">
      <alignment horizontal="left" vertical="center" wrapText="1"/>
    </xf>
    <xf numFmtId="164" fontId="6" fillId="0" borderId="7" xfId="2" applyNumberFormat="1" applyFont="1" applyBorder="1" applyAlignment="1">
      <alignment vertical="center" wrapText="1"/>
    </xf>
    <xf numFmtId="164" fontId="6" fillId="0" borderId="14" xfId="2" applyNumberFormat="1" applyFont="1" applyBorder="1" applyAlignment="1">
      <alignment vertical="center" wrapText="1"/>
    </xf>
    <xf numFmtId="164" fontId="6" fillId="0" borderId="42" xfId="2" applyNumberFormat="1" applyFont="1" applyBorder="1" applyAlignment="1">
      <alignment horizontal="left" vertical="center" wrapText="1"/>
    </xf>
    <xf numFmtId="164" fontId="6" fillId="0" borderId="48" xfId="2" applyNumberFormat="1" applyFont="1" applyBorder="1" applyAlignment="1">
      <alignment horizontal="left" vertical="center" wrapText="1"/>
    </xf>
    <xf numFmtId="0" fontId="5" fillId="2" borderId="44" xfId="0" applyFont="1" applyFill="1" applyBorder="1" applyAlignment="1">
      <alignment horizontal="left" vertical="center"/>
    </xf>
    <xf numFmtId="0" fontId="5" fillId="2" borderId="43" xfId="0" applyFont="1" applyFill="1" applyBorder="1" applyAlignment="1">
      <alignment horizontal="left" vertical="center"/>
    </xf>
    <xf numFmtId="0" fontId="14" fillId="0" borderId="7" xfId="0" applyFont="1" applyBorder="1" applyAlignment="1">
      <alignment horizontal="left" vertical="center" wrapText="1"/>
    </xf>
    <xf numFmtId="0" fontId="14" fillId="0" borderId="14" xfId="0" applyFont="1" applyBorder="1" applyAlignment="1">
      <alignment horizontal="left" vertical="center" wrapText="1"/>
    </xf>
    <xf numFmtId="0" fontId="15" fillId="0" borderId="7" xfId="0" applyFont="1" applyBorder="1" applyAlignment="1">
      <alignment horizontal="left" vertical="center" wrapText="1"/>
    </xf>
    <xf numFmtId="0" fontId="15" fillId="0" borderId="14" xfId="0" applyFont="1" applyBorder="1" applyAlignment="1">
      <alignment horizontal="left" vertical="center" wrapText="1"/>
    </xf>
    <xf numFmtId="0" fontId="14" fillId="0" borderId="42" xfId="0" applyFont="1" applyBorder="1" applyAlignment="1">
      <alignment horizontal="left" vertical="center" wrapText="1"/>
    </xf>
    <xf numFmtId="0" fontId="14" fillId="0" borderId="48" xfId="0" applyFont="1" applyBorder="1" applyAlignment="1">
      <alignment horizontal="left" vertical="center" wrapText="1"/>
    </xf>
    <xf numFmtId="0" fontId="5" fillId="2" borderId="16" xfId="0" applyFont="1" applyFill="1" applyBorder="1" applyAlignment="1">
      <alignment horizontal="center" vertical="center" wrapText="1"/>
    </xf>
    <xf numFmtId="0" fontId="6" fillId="0" borderId="35" xfId="0" applyFont="1" applyBorder="1" applyAlignment="1">
      <alignment horizontal="left" vertical="center" wrapText="1"/>
    </xf>
    <xf numFmtId="0" fontId="6" fillId="0" borderId="26" xfId="0" applyFont="1" applyBorder="1" applyAlignment="1">
      <alignment horizontal="right" vertical="center"/>
    </xf>
    <xf numFmtId="0" fontId="6" fillId="0" borderId="28" xfId="0" applyFont="1" applyBorder="1" applyAlignment="1">
      <alignment horizontal="right" vertical="center"/>
    </xf>
    <xf numFmtId="164" fontId="6" fillId="0" borderId="26" xfId="2" applyNumberFormat="1" applyFont="1" applyBorder="1" applyAlignment="1">
      <alignment horizontal="right" vertical="center"/>
    </xf>
    <xf numFmtId="164" fontId="6" fillId="0" borderId="40" xfId="2" applyNumberFormat="1" applyFont="1" applyBorder="1" applyAlignment="1">
      <alignment horizontal="right" vertical="center"/>
    </xf>
    <xf numFmtId="164" fontId="6" fillId="0" borderId="0" xfId="0" applyNumberFormat="1" applyFont="1"/>
    <xf numFmtId="0" fontId="6" fillId="0" borderId="0" xfId="0" applyFont="1" applyBorder="1" applyAlignment="1">
      <alignment horizontal="center" vertical="center"/>
    </xf>
    <xf numFmtId="0" fontId="2" fillId="0" borderId="26" xfId="1" applyBorder="1" applyAlignment="1">
      <alignment horizontal="center" vertical="center" wrapText="1"/>
    </xf>
    <xf numFmtId="0" fontId="23" fillId="0" borderId="39" xfId="0" applyFont="1" applyBorder="1" applyAlignment="1">
      <alignment horizontal="center" vertical="center" wrapText="1"/>
    </xf>
    <xf numFmtId="10" fontId="6" fillId="0" borderId="19" xfId="3" applyNumberFormat="1" applyFont="1" applyBorder="1" applyAlignment="1">
      <alignment horizontal="right" vertical="center"/>
    </xf>
    <xf numFmtId="43" fontId="6" fillId="0" borderId="18" xfId="2" applyFont="1" applyBorder="1" applyAlignment="1">
      <alignment horizontal="center"/>
    </xf>
    <xf numFmtId="43" fontId="6" fillId="0" borderId="19" xfId="2" applyFont="1" applyBorder="1" applyAlignment="1">
      <alignment horizontal="center"/>
    </xf>
    <xf numFmtId="9" fontId="5" fillId="2" borderId="18" xfId="3" applyFont="1" applyFill="1" applyBorder="1" applyAlignment="1">
      <alignment vertical="center"/>
    </xf>
  </cellXfs>
  <cellStyles count="4">
    <cellStyle name="Comma" xfId="2" builtinId="3"/>
    <cellStyle name="Hyperlink" xfId="1" builtinId="8"/>
    <cellStyle name="Normal" xfId="0" builtinId="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sharedStrings" Target="sharedStrings.xml"/><Relationship Id="rId5" Type="http://schemas.openxmlformats.org/officeDocument/2006/relationships/worksheet" Target="worksheets/sheet5.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microsoft.com/office/2017/10/relationships/person" Target="persons/person.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styles" Target="styles.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calcChain" Target="calcChain.xml"/></Relationships>
</file>

<file path=xl/persons/person.xml><?xml version="1.0" encoding="utf-8"?>
<personList xmlns="http://schemas.microsoft.com/office/spreadsheetml/2018/threadedcomments" xmlns:x="http://schemas.openxmlformats.org/spreadsheetml/2006/main">
  <person displayName="Sharda Himanshu" id="{95583C2D-D8B2-46B5-AA6F-0795B9A112EA}" userId="S::himanshu.sharda@tatapower.com::35993897-2cd7-4e08-8621-53cfff7bbe73"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H18" dT="2024-07-12T08:10:29.86" personId="{95583C2D-D8B2-46B5-AA6F-0795B9A112EA}" id="{0BDF04ED-8157-4414-BA3E-2F3410940F76}">
    <text>Total waste recycled/ reused is higher in FY 2023 due to utilization of legacy pond ash data.</text>
  </threadedComment>
  <threadedComment ref="H19" dT="2024-08-19T11:02:54.09" personId="{95583C2D-D8B2-46B5-AA6F-0795B9A112EA}" id="{B56766F6-A935-46F9-B4BF-641B70F2F471}">
    <text>Ash waste is calculated as addition of all non-hazardous waste generated from coal plants which are Mundra, Maithon, Trombay,Jojobera, and PPGCL</text>
  </threadedComment>
</ThreadedComments>
</file>

<file path=xl/threadedComments/threadedComment2.xml><?xml version="1.0" encoding="utf-8"?>
<ThreadedComments xmlns="http://schemas.microsoft.com/office/spreadsheetml/2018/threadedcomments" xmlns:x="http://schemas.openxmlformats.org/spreadsheetml/2006/main">
  <threadedComment ref="J25" dT="2024-08-22T05:52:00.69" personId="{95583C2D-D8B2-46B5-AA6F-0795B9A112EA}" id="{E89D296D-8D82-4CD9-A6C7-6642CC2C2BBA}">
    <text>Values restated in FY24 due to inclusion of all applicable categories</text>
  </threadedComment>
  <threadedComment ref="J26" dT="2024-08-22T05:59:19.48" personId="{95583C2D-D8B2-46B5-AA6F-0795B9A112EA}" id="{19B3038A-3F73-4741-9817-A28C85A2238B}">
    <text>Values restated in FY24 due to inclusion of all applicable categories</text>
  </threadedComment>
</ThreadedComments>
</file>

<file path=xl/threadedComments/threadedComment3.xml><?xml version="1.0" encoding="utf-8"?>
<ThreadedComments xmlns="http://schemas.microsoft.com/office/spreadsheetml/2018/threadedcomments" xmlns:x="http://schemas.openxmlformats.org/spreadsheetml/2006/main">
  <threadedComment ref="J26" dT="2024-08-22T05:52:00.69" personId="{95583C2D-D8B2-46B5-AA6F-0795B9A112EA}" id="{579328E2-AD0F-4EFB-9C6F-3042CEBB5144}">
    <text>Values restated in FY24 due to inclusion of all applicable categories</text>
  </threadedComment>
  <threadedComment ref="J27" dT="2024-08-22T05:59:19.48" personId="{95583C2D-D8B2-46B5-AA6F-0795B9A112EA}" id="{81BAB424-CA5C-4DA1-90D3-850CF689B0B4}">
    <text>Values restated in FY24 due to inclusion of all applicable categories</text>
  </threadedComment>
</ThreadedComments>
</file>

<file path=xl/threadedComments/threadedComment4.xml><?xml version="1.0" encoding="utf-8"?>
<ThreadedComments xmlns="http://schemas.microsoft.com/office/spreadsheetml/2018/threadedcomments" xmlns:x="http://schemas.openxmlformats.org/spreadsheetml/2006/main">
  <threadedComment ref="J44" dT="2024-08-22T05:52:00.69" personId="{95583C2D-D8B2-46B5-AA6F-0795B9A112EA}" id="{57C469F0-8D34-4F24-BDEC-D8F497D1EB8B}">
    <text>Values restated in FY24 due to inclusion of all applicable categories</text>
  </threadedComment>
  <threadedComment ref="J45" dT="2024-08-22T05:59:19.48" personId="{95583C2D-D8B2-46B5-AA6F-0795B9A112EA}" id="{5AC444EF-A274-4881-9982-27CE0CE4410A}">
    <text>Values restated in FY24 due to inclusion of all applicable categories</text>
  </threadedComment>
</ThreadedComments>
</file>

<file path=xl/threadedComments/threadedComment5.xml><?xml version="1.0" encoding="utf-8"?>
<ThreadedComments xmlns="http://schemas.microsoft.com/office/spreadsheetml/2018/threadedcomments" xmlns:x="http://schemas.openxmlformats.org/spreadsheetml/2006/main">
  <threadedComment ref="F34" dT="2024-09-11T05:29:14.69" personId="{95583C2D-D8B2-46B5-AA6F-0795B9A112EA}" id="{B4C29D3A-C6E7-4B26-90EC-0F654400EFA3}">
    <text xml:space="preserve">Transmission loss shared for Mumbai transmission is for “Maharashtra Transmission as per SLDC”. </text>
  </threadedComment>
  <threadedComment ref="D35" dT="2024-09-11T05:29:35.53" personId="{95583C2D-D8B2-46B5-AA6F-0795B9A112EA}" id="{5C7FCC2C-FE73-4905-BA7E-DBA56B7A5A5F}">
    <text>For transmission entities, loss for the lines under our operations are not calculated separately. State SLDC approve the losses on overall basis.</text>
  </threadedComment>
</ThreadedComments>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tatapower.com/content/dam/tatapoweraemsitesprogram/tatapower/pdf-root/sustainability/sustainable-governance---policies/Corporate%20Environment%20Policy%20and%20Commitment%20Document.pdf"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tatapower.com/content/dam/tatapoweraemsitesprogram/tatapower/pdf-root/sustainability/sustainable-governance---policies/Corporate%20Environment%20Policy%20and%20Commitment%20Document.pdf" TargetMode="External"/><Relationship Id="rId2" Type="http://schemas.openxmlformats.org/officeDocument/2006/relationships/hyperlink" Target="https://www.tatapower.com/our-legacy/our-leadership" TargetMode="External"/><Relationship Id="rId1" Type="http://schemas.openxmlformats.org/officeDocument/2006/relationships/hyperlink" Target="https://www.tatapower.com/content/dam/tatapoweraemsitesprogram/tatapower/pdf-root/sustainability/sustainable-governance---policies/Corporate%20Environment%20Policy%20and%20Commitment%20Document.pdf"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https://www.tatapower.com/content/dam/tatapoweraemsitesprogram/tatapower/pdf-root/sustainability/sustainable-governance---policies/Corporate%20Environment%20Policy%20and%20Commitment%20Document.pdf"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www.tatapower.com/content/dam/tatapoweraemsitesprogram/tatapower/pdf-root/sustainability/environmental-compliance/ims-certificates/IMS-Certificate-Tata-Power-Solar-Systems-Limited.pdf" TargetMode="External"/><Relationship Id="rId13" Type="http://schemas.openxmlformats.org/officeDocument/2006/relationships/hyperlink" Target="https://www.tatapower.com/content/dam/tatapoweraemsitesprogram/tatapower/pdf-root/sustainability/environmental-compliance/ims-certificates/IMS-Certificates-TPCODL.pdf" TargetMode="External"/><Relationship Id="rId3" Type="http://schemas.openxmlformats.org/officeDocument/2006/relationships/hyperlink" Target="https://www.tatapower.com/content/dam/tatapoweraemsitesprogram/tatapower/pdf-root/sustainability/environmental-compliance/ims-certificates/IMS-Certificates-MTPS.pdf" TargetMode="External"/><Relationship Id="rId7" Type="http://schemas.openxmlformats.org/officeDocument/2006/relationships/hyperlink" Target="https://www.tatapower.com/content/dam/tatapoweraemsitesprogram/tatapower/pdf-root/sustainability/environmental-compliance/ims-certificates/IMS-Certificates-Hydros.pdf" TargetMode="External"/><Relationship Id="rId12" Type="http://schemas.openxmlformats.org/officeDocument/2006/relationships/hyperlink" Target="https://www.tatapower.com/content/dam/tatapoweraemsitesprogram/tatapower/pdf-root/sustainability/environmental-compliance/ims-certificates/IMS-Certificates-TPSODL.pdf" TargetMode="External"/><Relationship Id="rId2" Type="http://schemas.openxmlformats.org/officeDocument/2006/relationships/hyperlink" Target="https://www.tatapower.com/content/dam/tatapoweraemsitesprogram/tatapower/pdf-root/sustainability/environmental-compliance/ims-certificates/IMS-Certificates-Jojobera.pdf" TargetMode="External"/><Relationship Id="rId16" Type="http://schemas.openxmlformats.org/officeDocument/2006/relationships/hyperlink" Target="https://www.tatapower.com/content/dam/tatapoweraemsitesprogram/tatapower/pdf-root/sustainability/environmental-compliance/ims-certificates/IMS-Maithon.pdf" TargetMode="External"/><Relationship Id="rId1" Type="http://schemas.openxmlformats.org/officeDocument/2006/relationships/hyperlink" Target="https://www.tatapower.com/content/dam/tatapoweraemsitesprogram/tatapower/pdf-root/sustainability/environmental-compliance/ims-certificates/IMS-Trombay.pdf" TargetMode="External"/><Relationship Id="rId6" Type="http://schemas.openxmlformats.org/officeDocument/2006/relationships/hyperlink" Target="https://www.tatapower.com/content/dam/tatapoweraemsitesprogram/tatapower/pdf-root/sustainability/environmental-compliance/ims-certificates/IMS-Certificates-IEL-Kalinganagar.pdf" TargetMode="External"/><Relationship Id="rId11" Type="http://schemas.openxmlformats.org/officeDocument/2006/relationships/hyperlink" Target="https://www.tatapower.com/content/dam/tatapoweraemsitesprogram/tatapower/pdf-root/sustainability/environmental-compliance/ims-certificates/IMS-Certificates-TPNODL.pdf" TargetMode="External"/><Relationship Id="rId5" Type="http://schemas.openxmlformats.org/officeDocument/2006/relationships/hyperlink" Target="https://www.tatapower.com/content/dam/tatapoweraemsitesprogram/tatapower/pdf-root/sustainability/environmental-compliance/ims-certificates/IMS-Certificates-Haldia.pdf" TargetMode="External"/><Relationship Id="rId15" Type="http://schemas.openxmlformats.org/officeDocument/2006/relationships/hyperlink" Target="https://www.tatapower.com/content/dam/tatapoweraemsitesprogram/tatapower/pdf-root/sustainability/environmental-compliance/ims-certificates/IMS-Certificates-TPADL.pdf" TargetMode="External"/><Relationship Id="rId10" Type="http://schemas.openxmlformats.org/officeDocument/2006/relationships/hyperlink" Target="https://www.tatapower.com/content/dam/tatapoweraemsitesprogram/tatapower/pdf-root/sustainability/environmental-compliance/ims-certificates/IMS-Certificates-TPDDL.pdf" TargetMode="External"/><Relationship Id="rId4" Type="http://schemas.openxmlformats.org/officeDocument/2006/relationships/hyperlink" Target="https://www.tatapower.com/content/dam/tatapoweraemsitesprogram/tatapower/pdf-root/sustainability/environmental-compliance/ims-certificates/IMS-Certificates-PPGCL.pdf" TargetMode="External"/><Relationship Id="rId9" Type="http://schemas.openxmlformats.org/officeDocument/2006/relationships/hyperlink" Target="https://www.tatapower.com/content/dam/tatapoweraemsitesprogram/tatapower/pdf-root/sustainability/environmental-compliance/ims-certificates/IMS-Certificates-Mumbai-TandD.pdf" TargetMode="External"/><Relationship Id="rId14" Type="http://schemas.openxmlformats.org/officeDocument/2006/relationships/hyperlink" Target="https://www.tatapower.com/content/dam/tatapoweraemsitesprogram/tatapower/pdf-root/sustainability/environmental-compliance/ims-certificates/IMS-Certificates-TPWODL.pdf"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www.tatapower.com/content/dam/tatapoweraemsitesprogram/tatapower/pdf-root/company-financials/annual-reports/105AnnualReport-2023-24.pdf" TargetMode="External"/><Relationship Id="rId2" Type="http://schemas.openxmlformats.org/officeDocument/2006/relationships/hyperlink" Target="https://www.tatapower.com/content/dam/tatapoweraemsitesprogram/tatapower/pdf-root/company-financials/annual-reports/104AnnualReport-2022-23.pdf" TargetMode="External"/><Relationship Id="rId1" Type="http://schemas.openxmlformats.org/officeDocument/2006/relationships/hyperlink" Target="https://www.tatapower.com/content/dam/tatapoweraemsitesprogram/tatapower/pdf-root/company-financials/annual-reports/103AnnualReport-2021-22.pdf"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1.xml.rels><?xml version="1.0" encoding="UTF-8" standalone="yes"?>
<Relationships xmlns="http://schemas.openxmlformats.org/package/2006/relationships"><Relationship Id="rId3" Type="http://schemas.openxmlformats.org/officeDocument/2006/relationships/hyperlink" Target="https://www.tatapower.com/content/dam/tatapoweraemsitesprogram/tatapower/pdf-root/company-financials/annual-reports/105AnnualReport-2023-24.pdf" TargetMode="External"/><Relationship Id="rId2" Type="http://schemas.openxmlformats.org/officeDocument/2006/relationships/hyperlink" Target="https://www.tatapower.com/content/dam/tatapoweraemsitesprogram/tatapower/pdf-root/company-financials/annual-reports/105AnnualReport-2023-24.pdf" TargetMode="External"/><Relationship Id="rId1" Type="http://schemas.openxmlformats.org/officeDocument/2006/relationships/hyperlink" Target="https://www.tatapower.com/content/dam/tatapoweraemsitesprogram/tatapower/pdf-root/company-financials/annual-reports/105AnnualReport-2023-24.pdf" TargetMode="External"/><Relationship Id="rId6" Type="http://schemas.openxmlformats.org/officeDocument/2006/relationships/hyperlink" Target="https://www.tatapower.com/content/dam/tatapoweraemsitesprogram/tatapower/pdf-root/sustainability/sustainable-governance---policies/Corporate%20Environment%20Policy%20and%20Commitment%20Document.pdf" TargetMode="External"/><Relationship Id="rId5" Type="http://schemas.openxmlformats.org/officeDocument/2006/relationships/hyperlink" Target="https://www.tatapower.com/content/dam/tatapoweraemsitesprogram/tatapower/pdf-root/company-financials/annual-reports/105AnnualReport-2023-24.pdf" TargetMode="External"/><Relationship Id="rId4" Type="http://schemas.openxmlformats.org/officeDocument/2006/relationships/hyperlink" Target="https://www.tatapower.com/content/dam/tatapoweraemsitesprogram/tatapower/pdf-root/sustainability/sustainable-governance---policies/Corporate%20Environment%20Policy%20and%20Commitment%20Document.pdf" TargetMode="Externa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6.bin"/><Relationship Id="rId1" Type="http://schemas.openxmlformats.org/officeDocument/2006/relationships/hyperlink" Target="https://www.tatapower.com/content/dam/tatapoweraemsitesprogram/tatapower/pdf-root/company-financials/annual-reports/105AnnualReport-2023-24.pdf" TargetMode="External"/><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17.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https://www.tatapower.com/content/dam/tatapoweraemsitesprogram/tatapower/pdf-root/sustainability/environmental-compliance/jojobera-plant/env-clearance-unit-5.pdf" TargetMode="External"/><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18.xml.rels><?xml version="1.0" encoding="UTF-8" standalone="yes"?>
<Relationships xmlns="http://schemas.openxmlformats.org/package/2006/relationships"><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20.xml.rels><?xml version="1.0" encoding="UTF-8" standalone="yes"?>
<Relationships xmlns="http://schemas.openxmlformats.org/package/2006/relationships"><Relationship Id="rId1" Type="http://schemas.openxmlformats.org/officeDocument/2006/relationships/hyperlink" Target="https://www.tatapower.com/content/dam/tatapoweraemsitesprogram/tatapower/pdf-root/sustainability/sustainable-governance---policies/Water%20Stewardship%20Policy.pdf" TargetMode="External"/></Relationships>
</file>

<file path=xl/worksheets/_rels/sheet21.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22.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23.xml.rels><?xml version="1.0" encoding="UTF-8" standalone="yes"?>
<Relationships xmlns="http://schemas.openxmlformats.org/package/2006/relationships"><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24.xml.rels><?xml version="1.0" encoding="UTF-8" standalone="yes"?>
<Relationships xmlns="http://schemas.openxmlformats.org/package/2006/relationships"><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25.xml.rels><?xml version="1.0" encoding="UTF-8" standalone="yes"?>
<Relationships xmlns="http://schemas.openxmlformats.org/package/2006/relationships"><Relationship Id="rId2" Type="http://schemas.openxmlformats.org/officeDocument/2006/relationships/hyperlink" Target="https://www.tatapower.com/content/dam/tatapoweraemsitesprogram/tatapower/pdf-root/company-financials/annual-reports/105AnnualReport-2023-24.pdf" TargetMode="External"/><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27.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hyperlink" Target="https://www.tatapower.com/content/dam/tatapoweraemsitesprogram/tatapower/pdf-root/company-financials/annual-reports/105AnnualReport-2023-24.pdf" TargetMode="External"/><Relationship Id="rId4" Type="http://schemas.microsoft.com/office/2017/10/relationships/threadedComment" Target="../threadedComments/threadedComment2.xml"/></Relationships>
</file>

<file path=xl/worksheets/_rels/sheet28.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hyperlink" Target="https://www.tatapower.com/content/dam/tatapoweraemsitesprogram/tatapower/pdf-root/company-financials/annual-reports/105AnnualReport-2023-24.pdf" TargetMode="External"/><Relationship Id="rId4" Type="http://schemas.microsoft.com/office/2017/10/relationships/threadedComment" Target="../threadedComments/threadedComment3.xml"/></Relationships>
</file>

<file path=xl/worksheets/_rels/sheet29.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hyperlink" Target="https://www.tatapower.com/pdf/investor-relations/105Annual-Report-2023-24.pdf" TargetMode="External"/><Relationship Id="rId1" Type="http://schemas.openxmlformats.org/officeDocument/2006/relationships/hyperlink" Target="https://www.tatapower.com/content/dam/tatapoweraemsitesprogram/tatapower/pdf-root/company-financials/annual-reports/105AnnualReport-2023-24.pdf" TargetMode="External"/><Relationship Id="rId5" Type="http://schemas.microsoft.com/office/2017/10/relationships/threadedComment" Target="../threadedComments/threadedComment4.xml"/><Relationship Id="rId4" Type="http://schemas.openxmlformats.org/officeDocument/2006/relationships/comments" Target="../comments4.xml"/></Relationships>
</file>

<file path=xl/worksheets/_rels/sheet30.xml.rels><?xml version="1.0" encoding="UTF-8" standalone="yes"?>
<Relationships xmlns="http://schemas.openxmlformats.org/package/2006/relationships"><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31.xml.rels><?xml version="1.0" encoding="UTF-8" standalone="yes"?>
<Relationships xmlns="http://schemas.openxmlformats.org/package/2006/relationships"><Relationship Id="rId3" Type="http://schemas.openxmlformats.org/officeDocument/2006/relationships/hyperlink" Target="https://www.tatapower.com/content/dam/tatapoweraemsitesprogram/tatapower/pdf-root/company-financials/annual-reports/105AnnualReport-2023-24.pdf" TargetMode="External"/><Relationship Id="rId2" Type="http://schemas.openxmlformats.org/officeDocument/2006/relationships/hyperlink" Target="https://www.tatapower.com/content/dam/tatapoweraemsitesprogram/tatapower/pdf-root/company-financials/annual-reports/105AnnualReport-2023-24.pdf" TargetMode="External"/><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32.xml.rels><?xml version="1.0" encoding="UTF-8" standalone="yes"?>
<Relationships xmlns="http://schemas.openxmlformats.org/package/2006/relationships"><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33.xml.rels><?xml version="1.0" encoding="UTF-8" standalone="yes"?>
<Relationships xmlns="http://schemas.openxmlformats.org/package/2006/relationships"><Relationship Id="rId1" Type="http://schemas.openxmlformats.org/officeDocument/2006/relationships/hyperlink" Target="https://www.cdp.net/en/formatted_responses/responses?campaign_id=83630982&amp;discloser_id=1039204&amp;locale=en&amp;organization_name=Tata+Power+Co&amp;organization_number=18286&amp;program=Investor&amp;project_year=2023&amp;redirect=https%3A%2F%2Fcdp.credit360.com%2Fsurveys%2F2023%2Fjwbhd7d6%2F291388&amp;survey_id=82591262" TargetMode="External"/></Relationships>
</file>

<file path=xl/worksheets/_rels/sheet34.xml.rels><?xml version="1.0" encoding="UTF-8" standalone="yes"?>
<Relationships xmlns="http://schemas.openxmlformats.org/package/2006/relationships"><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35.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s://www.cdp.net/en/formatted_responses/responses?campaign_id=83630982&amp;discloser_id=1039204&amp;locale=en&amp;organization_name=Tata+Power+Co&amp;organization_number=18286&amp;program=Investor&amp;project_year=2023&amp;redirect=https%3A%2F%2Fcdp.credit360.com%2Fsurveys%2F2023%2Fjwbhd7d6%2F291388&amp;survey_id=82591262" TargetMode="External"/></Relationships>
</file>

<file path=xl/worksheets/_rels/sheet36.xml.rels><?xml version="1.0" encoding="UTF-8" standalone="yes"?>
<Relationships xmlns="http://schemas.openxmlformats.org/package/2006/relationships"><Relationship Id="rId2" Type="http://schemas.openxmlformats.org/officeDocument/2006/relationships/hyperlink" Target="https://www.cdp.net/en/formatted_responses/responses?campaign_id=83630982&amp;discloser_id=1039204&amp;locale=en&amp;organization_name=Tata+Power+Co&amp;organization_number=18286&amp;program=Investor&amp;project_year=2023&amp;redirect=https%3A%2F%2Fcdp.credit360.com%2Fsurveys%2F2023%2Fjwbhd7d6%2F291388&amp;survey_id=82591262" TargetMode="External"/><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37.xml.rels><?xml version="1.0" encoding="UTF-8" standalone="yes"?>
<Relationships xmlns="http://schemas.openxmlformats.org/package/2006/relationships"><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38.xml.rels><?xml version="1.0" encoding="UTF-8" standalone="yes"?>
<Relationships xmlns="http://schemas.openxmlformats.org/package/2006/relationships"><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39.xml.rels><?xml version="1.0" encoding="UTF-8" standalone="yes"?>
<Relationships xmlns="http://schemas.openxmlformats.org/package/2006/relationships"><Relationship Id="rId2" Type="http://schemas.openxmlformats.org/officeDocument/2006/relationships/hyperlink" Target="https://www.tatapower.com/content/dam/tatapoweraemsitesprogram/tatapower/pdf-root/sustainability/disclosure-and-sustainability-reports/Tata%20Power%20SBTi%20targets%20validation.pdf" TargetMode="External"/><Relationship Id="rId1" Type="http://schemas.openxmlformats.org/officeDocument/2006/relationships/hyperlink" Target="https://www.tatapower.com/content/dam/tatapoweraemsitesprogram/tatapower/pdf-root/sustainability/disclosure-and-sustainability-reports/Tata%20Power%20SBTi%20targets%20validation.pdf" TargetMode="External"/></Relationships>
</file>

<file path=xl/worksheets/_rels/sheet40.xml.rels><?xml version="1.0" encoding="UTF-8" standalone="yes"?>
<Relationships xmlns="http://schemas.openxmlformats.org/package/2006/relationships"><Relationship Id="rId1" Type="http://schemas.openxmlformats.org/officeDocument/2006/relationships/hyperlink" Target="https://www.cdp.net/en/formatted_responses/responses?campaign_id=83630982&amp;discloser_id=1039204&amp;locale=en&amp;organization_name=Tata+Power+Co&amp;organization_number=18286&amp;program=Investor&amp;project_year=2023&amp;redirect=https%3A%2F%2Fcdp.credit360.com%2Fsurveys%2F2023%2Fjwbhd7d6%2F291388&amp;survey_id=82591262" TargetMode="External"/></Relationships>
</file>

<file path=xl/worksheets/_rels/sheet41.xml.rels><?xml version="1.0" encoding="UTF-8" standalone="yes"?>
<Relationships xmlns="http://schemas.openxmlformats.org/package/2006/relationships"><Relationship Id="rId3" Type="http://schemas.openxmlformats.org/officeDocument/2006/relationships/hyperlink" Target="https://www.tatapower.com/content/dam/tatapoweraemsitesprogram/tatapower/pdf-root/company-financials/annual-reports/105AnnualReport-2023-24.pdf" TargetMode="External"/><Relationship Id="rId2" Type="http://schemas.openxmlformats.org/officeDocument/2006/relationships/hyperlink" Target="https://sciencebasedtargets.org/companies-taking-action" TargetMode="External"/><Relationship Id="rId1" Type="http://schemas.openxmlformats.org/officeDocument/2006/relationships/hyperlink" Target="https://www.tatapower.com/pdf/investor-relations/105Annual-Report-2023-24.pdf" TargetMode="External"/></Relationships>
</file>

<file path=xl/worksheets/_rels/sheet43.xml.rels><?xml version="1.0" encoding="UTF-8" standalone="yes"?>
<Relationships xmlns="http://schemas.openxmlformats.org/package/2006/relationships"><Relationship Id="rId1" Type="http://schemas.openxmlformats.org/officeDocument/2006/relationships/hyperlink" Target="https://www.tatapower.com/sustainability/environment-commitment" TargetMode="External"/></Relationships>
</file>

<file path=xl/worksheets/_rels/sheet44.xml.rels><?xml version="1.0" encoding="UTF-8" standalone="yes"?>
<Relationships xmlns="http://schemas.openxmlformats.org/package/2006/relationships"><Relationship Id="rId1" Type="http://schemas.openxmlformats.org/officeDocument/2006/relationships/hyperlink" Target="https://www.tatapower.com/sustainability/resource-centre" TargetMode="External"/></Relationships>
</file>

<file path=xl/worksheets/_rels/sheet45.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s://www.tatapower.com/sustainability/resource-centre" TargetMode="External"/></Relationships>
</file>

<file path=xl/worksheets/_rels/sheet46.xml.rels><?xml version="1.0" encoding="UTF-8" standalone="yes"?>
<Relationships xmlns="http://schemas.openxmlformats.org/package/2006/relationships"><Relationship Id="rId2" Type="http://schemas.openxmlformats.org/officeDocument/2006/relationships/hyperlink" Target="https://www.tatapower.com/content/dam/tatapoweraemsitesprogram/tatapower/pdf-root/sustainability/environmental-compliance/tata-power,-mundra/CGPL-mundra-coastal-biodiversity.pdf" TargetMode="External"/><Relationship Id="rId1" Type="http://schemas.openxmlformats.org/officeDocument/2006/relationships/hyperlink" Target="https://www.tatapower.com/content/dam/tatapoweraemsitesprogram/tatapower/pdf-root/sustainability/environmental-compliance/tata-power,-mundra/CGPL-mundra-coastal-biodiversity.pdf" TargetMode="External"/></Relationships>
</file>

<file path=xl/worksheets/_rels/sheet47.xml.rels><?xml version="1.0" encoding="UTF-8" standalone="yes"?>
<Relationships xmlns="http://schemas.openxmlformats.org/package/2006/relationships"><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4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hyperlink" Target="https://www.tatapower.com/content/dam/tatapoweraemsitesprogram/tatapower/pdf-root/company-financials/annual-reports/105AnnualReport-2023-24.pdf" TargetMode="External"/><Relationship Id="rId4" Type="http://schemas.microsoft.com/office/2017/10/relationships/threadedComment" Target="../threadedComments/threadedComment5.xml"/></Relationships>
</file>

<file path=xl/worksheets/_rels/sheet50.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52.xml.rels><?xml version="1.0" encoding="UTF-8" standalone="yes"?>
<Relationships xmlns="http://schemas.openxmlformats.org/package/2006/relationships"><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53.xml.rels><?xml version="1.0" encoding="UTF-8" standalone="yes"?>
<Relationships xmlns="http://schemas.openxmlformats.org/package/2006/relationships"><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54.xml.rels><?xml version="1.0" encoding="UTF-8" standalone="yes"?>
<Relationships xmlns="http://schemas.openxmlformats.org/package/2006/relationships"><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_rels/sheet55.xml.rels><?xml version="1.0" encoding="UTF-8" standalone="yes"?>
<Relationships xmlns="http://schemas.openxmlformats.org/package/2006/relationships"><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C6"/>
  <sheetViews>
    <sheetView showGridLines="0" workbookViewId="0">
      <selection activeCell="C13" sqref="C13"/>
    </sheetView>
  </sheetViews>
  <sheetFormatPr defaultRowHeight="15"/>
  <cols>
    <col min="1" max="1" width="9.140625" style="1"/>
    <col min="2" max="2" width="28.7109375" style="1" customWidth="1"/>
    <col min="3" max="3" width="124.5703125" style="1" customWidth="1"/>
    <col min="4" max="16384" width="9.140625" style="1"/>
  </cols>
  <sheetData>
    <row r="1" spans="2:3" ht="15.75" thickBot="1"/>
    <row r="2" spans="2:3">
      <c r="B2" s="60">
        <v>2</v>
      </c>
      <c r="C2" s="82" t="s">
        <v>2</v>
      </c>
    </row>
    <row r="3" spans="2:3">
      <c r="B3" s="83">
        <v>2.1</v>
      </c>
      <c r="C3" s="84" t="s">
        <v>0</v>
      </c>
    </row>
    <row r="4" spans="2:3" ht="38.25">
      <c r="B4" s="85" t="s">
        <v>1</v>
      </c>
      <c r="C4" s="86" t="s">
        <v>742</v>
      </c>
    </row>
    <row r="5" spans="2:3" ht="26.25">
      <c r="B5" s="85" t="s">
        <v>3</v>
      </c>
      <c r="C5" s="306" t="s">
        <v>1071</v>
      </c>
    </row>
    <row r="6" spans="2:3" ht="39.75" thickBot="1">
      <c r="B6" s="87" t="s">
        <v>670</v>
      </c>
      <c r="C6" s="88">
        <v>1</v>
      </c>
    </row>
  </sheetData>
  <hyperlinks>
    <hyperlink ref="C5" r:id="rId1" xr:uid="{50A70E14-2E01-4F45-AA3E-86C8B7BBE571}"/>
  </hyperlinks>
  <pageMargins left="0.7" right="0.7" top="0.75" bottom="0.75" header="0.3" footer="0.3"/>
  <pageSetup paperSize="9" orientation="portrait"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5C0031-903D-4F19-B779-E33117AB4794}">
  <dimension ref="B1:G16"/>
  <sheetViews>
    <sheetView showGridLines="0" topLeftCell="D1" zoomScaleNormal="100" workbookViewId="0">
      <pane ySplit="6" topLeftCell="A7" activePane="bottomLeft" state="frozen"/>
      <selection pane="bottomLeft" activeCell="E11" sqref="E11"/>
    </sheetView>
  </sheetViews>
  <sheetFormatPr defaultRowHeight="12.75"/>
  <cols>
    <col min="1" max="1" width="9.140625" style="9"/>
    <col min="2" max="2" width="5.140625" style="9" bestFit="1" customWidth="1"/>
    <col min="3" max="3" width="55.5703125" style="9" bestFit="1" customWidth="1"/>
    <col min="4" max="4" width="38.28515625" style="9" bestFit="1" customWidth="1"/>
    <col min="5" max="5" width="53" style="9" customWidth="1"/>
    <col min="6" max="6" width="34.85546875" style="9" customWidth="1"/>
    <col min="7" max="7" width="25.42578125" style="9" customWidth="1"/>
    <col min="8" max="16384" width="9.140625" style="9"/>
  </cols>
  <sheetData>
    <row r="1" spans="2:7" ht="13.5" thickBot="1"/>
    <row r="2" spans="2:7">
      <c r="B2" s="89">
        <v>2</v>
      </c>
      <c r="C2" s="82" t="s">
        <v>2</v>
      </c>
    </row>
    <row r="3" spans="2:7">
      <c r="B3" s="90">
        <v>2.1</v>
      </c>
      <c r="C3" s="84" t="s">
        <v>0</v>
      </c>
    </row>
    <row r="4" spans="2:7" ht="13.5" thickBot="1">
      <c r="B4" s="91" t="s">
        <v>24</v>
      </c>
      <c r="C4" s="92" t="s">
        <v>23</v>
      </c>
    </row>
    <row r="5" spans="2:7" ht="13.5" thickBot="1"/>
    <row r="6" spans="2:7" ht="38.25">
      <c r="C6" s="93" t="s">
        <v>4</v>
      </c>
      <c r="D6" s="94" t="s">
        <v>27</v>
      </c>
      <c r="E6" s="94" t="s">
        <v>6</v>
      </c>
      <c r="F6" s="94" t="s">
        <v>7</v>
      </c>
      <c r="G6" s="95" t="s">
        <v>8</v>
      </c>
    </row>
    <row r="7" spans="2:7" ht="120">
      <c r="C7" s="96" t="s">
        <v>5</v>
      </c>
      <c r="D7" s="6" t="s">
        <v>10</v>
      </c>
      <c r="E7" s="6" t="s">
        <v>1155</v>
      </c>
      <c r="F7" s="148" t="s">
        <v>1071</v>
      </c>
      <c r="G7" s="97" t="s">
        <v>14</v>
      </c>
    </row>
    <row r="8" spans="2:7" ht="51">
      <c r="C8" s="347" t="s">
        <v>9</v>
      </c>
      <c r="D8" s="346" t="s">
        <v>11</v>
      </c>
      <c r="E8" s="6" t="s">
        <v>671</v>
      </c>
      <c r="F8" s="353" t="s">
        <v>1154</v>
      </c>
      <c r="G8" s="343" t="s">
        <v>12</v>
      </c>
    </row>
    <row r="9" spans="2:7" ht="25.5">
      <c r="C9" s="348"/>
      <c r="D9" s="346"/>
      <c r="E9" s="6" t="s">
        <v>672</v>
      </c>
      <c r="F9" s="354"/>
      <c r="G9" s="344"/>
    </row>
    <row r="10" spans="2:7" ht="38.25">
      <c r="C10" s="348"/>
      <c r="D10" s="346"/>
      <c r="E10" s="6" t="s">
        <v>673</v>
      </c>
      <c r="F10" s="355"/>
      <c r="G10" s="345"/>
    </row>
    <row r="11" spans="2:7" ht="38.25" customHeight="1">
      <c r="C11" s="348"/>
      <c r="D11" s="6" t="s">
        <v>13</v>
      </c>
      <c r="E11" s="6" t="s">
        <v>674</v>
      </c>
      <c r="F11" s="350" t="s">
        <v>1071</v>
      </c>
      <c r="G11" s="97" t="s">
        <v>15</v>
      </c>
    </row>
    <row r="12" spans="2:7" ht="38.25">
      <c r="C12" s="348"/>
      <c r="D12" s="6" t="s">
        <v>16</v>
      </c>
      <c r="E12" s="6" t="s">
        <v>675</v>
      </c>
      <c r="F12" s="351"/>
      <c r="G12" s="97">
        <v>6</v>
      </c>
    </row>
    <row r="13" spans="2:7" ht="51">
      <c r="C13" s="348"/>
      <c r="D13" s="6" t="s">
        <v>17</v>
      </c>
      <c r="E13" s="6" t="s">
        <v>676</v>
      </c>
      <c r="F13" s="351"/>
      <c r="G13" s="97">
        <v>5</v>
      </c>
    </row>
    <row r="14" spans="2:7" ht="25.5">
      <c r="C14" s="348"/>
      <c r="D14" s="6" t="s">
        <v>18</v>
      </c>
      <c r="E14" s="6" t="s">
        <v>1156</v>
      </c>
      <c r="F14" s="351"/>
      <c r="G14" s="97">
        <v>5</v>
      </c>
    </row>
    <row r="15" spans="2:7" ht="63.75">
      <c r="C15" s="348"/>
      <c r="D15" s="6" t="s">
        <v>19</v>
      </c>
      <c r="E15" s="6" t="s">
        <v>677</v>
      </c>
      <c r="F15" s="351"/>
      <c r="G15" s="97">
        <v>5</v>
      </c>
    </row>
    <row r="16" spans="2:7" ht="51.75" thickBot="1">
      <c r="C16" s="349"/>
      <c r="D16" s="98" t="s">
        <v>20</v>
      </c>
      <c r="E16" s="98" t="s">
        <v>678</v>
      </c>
      <c r="F16" s="352"/>
      <c r="G16" s="99">
        <v>6</v>
      </c>
    </row>
  </sheetData>
  <mergeCells count="5">
    <mergeCell ref="G8:G10"/>
    <mergeCell ref="D8:D10"/>
    <mergeCell ref="C8:C16"/>
    <mergeCell ref="F11:F16"/>
    <mergeCell ref="F8:F10"/>
  </mergeCells>
  <hyperlinks>
    <hyperlink ref="F7" r:id="rId1" xr:uid="{DCAA30D7-391C-424C-B601-B8D808102701}"/>
    <hyperlink ref="F8" r:id="rId2" xr:uid="{3026ECA4-2BF4-4652-803E-4C5A462E7811}"/>
    <hyperlink ref="F11" r:id="rId3" xr:uid="{E377FA05-82CA-4C66-B564-674BEB2ABAF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CEEE36-734F-4F14-8C10-8CBB764B8B26}">
  <sheetPr codeName="Sheet2"/>
  <dimension ref="B1:G15"/>
  <sheetViews>
    <sheetView showGridLines="0" topLeftCell="D1" workbookViewId="0">
      <pane ySplit="6" topLeftCell="A7" activePane="bottomLeft" state="frozen"/>
      <selection pane="bottomLeft" activeCell="E15" sqref="E15"/>
    </sheetView>
  </sheetViews>
  <sheetFormatPr defaultRowHeight="12.75"/>
  <cols>
    <col min="1" max="1" width="9.140625" style="9"/>
    <col min="2" max="2" width="6.28515625" style="9" bestFit="1" customWidth="1"/>
    <col min="3" max="3" width="48.7109375" style="9" customWidth="1"/>
    <col min="4" max="4" width="38.28515625" style="9" bestFit="1" customWidth="1"/>
    <col min="5" max="5" width="71.42578125" style="9" customWidth="1"/>
    <col min="6" max="6" width="34.85546875" style="9" customWidth="1"/>
    <col min="7" max="7" width="25.42578125" style="9" customWidth="1"/>
    <col min="8" max="16384" width="9.140625" style="9"/>
  </cols>
  <sheetData>
    <row r="1" spans="2:7" ht="13.5" thickBot="1"/>
    <row r="2" spans="2:7">
      <c r="B2" s="89">
        <v>2</v>
      </c>
      <c r="C2" s="82" t="s">
        <v>2</v>
      </c>
    </row>
    <row r="3" spans="2:7">
      <c r="B3" s="90">
        <v>2.1</v>
      </c>
      <c r="C3" s="84" t="s">
        <v>0</v>
      </c>
    </row>
    <row r="4" spans="2:7" ht="13.5" thickBot="1">
      <c r="B4" s="91" t="s">
        <v>21</v>
      </c>
      <c r="C4" s="100" t="s">
        <v>22</v>
      </c>
    </row>
    <row r="5" spans="2:7" ht="13.5" thickBot="1"/>
    <row r="6" spans="2:7" ht="38.25">
      <c r="C6" s="93" t="s">
        <v>4</v>
      </c>
      <c r="D6" s="94" t="s">
        <v>27</v>
      </c>
      <c r="E6" s="94" t="s">
        <v>6</v>
      </c>
      <c r="F6" s="94" t="s">
        <v>7</v>
      </c>
      <c r="G6" s="95" t="s">
        <v>8</v>
      </c>
    </row>
    <row r="7" spans="2:7" ht="51">
      <c r="C7" s="347" t="s">
        <v>25</v>
      </c>
      <c r="D7" s="71" t="s">
        <v>26</v>
      </c>
      <c r="E7" s="6" t="s">
        <v>1155</v>
      </c>
      <c r="F7" s="356" t="s">
        <v>1071</v>
      </c>
      <c r="G7" s="343">
        <v>1</v>
      </c>
    </row>
    <row r="8" spans="2:7" ht="63.75">
      <c r="C8" s="348"/>
      <c r="D8" s="8" t="s">
        <v>28</v>
      </c>
      <c r="E8" s="6" t="s">
        <v>679</v>
      </c>
      <c r="F8" s="351"/>
      <c r="G8" s="344"/>
    </row>
    <row r="9" spans="2:7" ht="25.5">
      <c r="C9" s="348"/>
      <c r="D9" s="6" t="s">
        <v>29</v>
      </c>
      <c r="E9" s="6" t="s">
        <v>680</v>
      </c>
      <c r="F9" s="351"/>
      <c r="G9" s="344"/>
    </row>
    <row r="10" spans="2:7" ht="25.5">
      <c r="C10" s="348"/>
      <c r="D10" s="6" t="s">
        <v>30</v>
      </c>
      <c r="E10" s="6" t="s">
        <v>681</v>
      </c>
      <c r="F10" s="351"/>
      <c r="G10" s="344"/>
    </row>
    <row r="11" spans="2:7" ht="38.25">
      <c r="C11" s="348"/>
      <c r="D11" s="6" t="s">
        <v>31</v>
      </c>
      <c r="E11" s="6" t="s">
        <v>682</v>
      </c>
      <c r="F11" s="351"/>
      <c r="G11" s="344"/>
    </row>
    <row r="12" spans="2:7" ht="25.5">
      <c r="C12" s="348"/>
      <c r="D12" s="6" t="s">
        <v>32</v>
      </c>
      <c r="E12" s="6" t="s">
        <v>683</v>
      </c>
      <c r="F12" s="351"/>
      <c r="G12" s="344"/>
    </row>
    <row r="13" spans="2:7" ht="38.25">
      <c r="C13" s="348"/>
      <c r="D13" s="6" t="s">
        <v>33</v>
      </c>
      <c r="E13" s="6" t="s">
        <v>684</v>
      </c>
      <c r="F13" s="351"/>
      <c r="G13" s="344"/>
    </row>
    <row r="14" spans="2:7" ht="25.5">
      <c r="C14" s="348"/>
      <c r="D14" s="6" t="s">
        <v>34</v>
      </c>
      <c r="E14" s="6" t="s">
        <v>685</v>
      </c>
      <c r="F14" s="351"/>
      <c r="G14" s="344"/>
    </row>
    <row r="15" spans="2:7" ht="26.25" thickBot="1">
      <c r="C15" s="349"/>
      <c r="D15" s="102" t="s">
        <v>35</v>
      </c>
      <c r="E15" s="98" t="s">
        <v>686</v>
      </c>
      <c r="F15" s="352"/>
      <c r="G15" s="357"/>
    </row>
  </sheetData>
  <mergeCells count="3">
    <mergeCell ref="C7:C15"/>
    <mergeCell ref="F7:F15"/>
    <mergeCell ref="G7:G15"/>
  </mergeCells>
  <hyperlinks>
    <hyperlink ref="F7" r:id="rId1" xr:uid="{6ED45FE2-83AF-4B62-B050-4AFD906E9712}"/>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989ACA-60C2-4824-B584-69CB20BB1161}">
  <dimension ref="B1:J37"/>
  <sheetViews>
    <sheetView showGridLines="0" topLeftCell="C1" zoomScale="81" workbookViewId="0">
      <selection activeCell="E7" sqref="E7"/>
    </sheetView>
  </sheetViews>
  <sheetFormatPr defaultRowHeight="12.75"/>
  <cols>
    <col min="1" max="1" width="9.140625" style="9"/>
    <col min="2" max="2" width="5.140625" style="9" bestFit="1" customWidth="1"/>
    <col min="3" max="3" width="52.85546875" style="9" customWidth="1"/>
    <col min="4" max="4" width="38.42578125" style="9" bestFit="1" customWidth="1"/>
    <col min="5" max="5" width="83.5703125" style="9" customWidth="1"/>
    <col min="6" max="6" width="34.85546875" style="9" customWidth="1"/>
    <col min="7" max="7" width="28" style="9" bestFit="1" customWidth="1"/>
    <col min="8" max="8" width="11.28515625" style="9" customWidth="1"/>
    <col min="9" max="9" width="35.28515625" style="9" customWidth="1"/>
    <col min="10" max="10" width="24.28515625" style="9" customWidth="1"/>
    <col min="11" max="16384" width="9.140625" style="9"/>
  </cols>
  <sheetData>
    <row r="1" spans="2:8" ht="13.5" thickBot="1"/>
    <row r="2" spans="2:8">
      <c r="B2" s="89">
        <v>2</v>
      </c>
      <c r="C2" s="82" t="s">
        <v>2</v>
      </c>
    </row>
    <row r="3" spans="2:8">
      <c r="B3" s="90">
        <v>2.1</v>
      </c>
      <c r="C3" s="84" t="s">
        <v>0</v>
      </c>
    </row>
    <row r="4" spans="2:8" ht="13.5" thickBot="1">
      <c r="B4" s="91" t="s">
        <v>36</v>
      </c>
      <c r="C4" s="100" t="s">
        <v>37</v>
      </c>
    </row>
    <row r="5" spans="2:8" ht="13.5" thickBot="1"/>
    <row r="6" spans="2:8" ht="38.25">
      <c r="C6" s="93" t="s">
        <v>4</v>
      </c>
      <c r="D6" s="94" t="s">
        <v>27</v>
      </c>
      <c r="E6" s="94" t="s">
        <v>6</v>
      </c>
      <c r="F6" s="94" t="s">
        <v>7</v>
      </c>
      <c r="G6" s="95" t="s">
        <v>8</v>
      </c>
      <c r="H6" s="20"/>
    </row>
    <row r="7" spans="2:8" ht="118.5" customHeight="1">
      <c r="C7" s="103" t="s">
        <v>38</v>
      </c>
      <c r="D7" s="8" t="s">
        <v>56</v>
      </c>
      <c r="E7" s="6" t="s">
        <v>1138</v>
      </c>
      <c r="F7" s="321" t="s">
        <v>736</v>
      </c>
      <c r="G7" s="97" t="s">
        <v>12</v>
      </c>
      <c r="H7" s="19"/>
    </row>
    <row r="8" spans="2:8">
      <c r="C8" s="104"/>
      <c r="D8" s="73" t="s">
        <v>1137</v>
      </c>
      <c r="E8" s="359" t="s">
        <v>161</v>
      </c>
      <c r="F8" s="360"/>
      <c r="G8" s="361"/>
      <c r="H8" s="19"/>
    </row>
    <row r="9" spans="2:8" ht="26.25" thickBot="1">
      <c r="C9" s="105"/>
      <c r="D9" s="107" t="s">
        <v>157</v>
      </c>
      <c r="E9" s="362"/>
      <c r="F9" s="363"/>
      <c r="G9" s="364"/>
      <c r="H9" s="19"/>
    </row>
    <row r="10" spans="2:8" ht="13.5" thickBot="1"/>
    <row r="11" spans="2:8">
      <c r="C11" s="60" t="s">
        <v>39</v>
      </c>
      <c r="D11" s="69" t="s">
        <v>40</v>
      </c>
      <c r="E11" s="76" t="s">
        <v>41</v>
      </c>
    </row>
    <row r="12" spans="2:8" ht="46.5" customHeight="1">
      <c r="C12" s="131" t="s">
        <v>42</v>
      </c>
      <c r="D12" s="219">
        <v>1</v>
      </c>
      <c r="E12" s="86" t="s">
        <v>1139</v>
      </c>
    </row>
    <row r="13" spans="2:8" ht="25.5">
      <c r="C13" s="131" t="s">
        <v>1134</v>
      </c>
      <c r="D13" s="219">
        <v>0</v>
      </c>
      <c r="E13" s="97" t="s">
        <v>12</v>
      </c>
    </row>
    <row r="14" spans="2:8" ht="25.5">
      <c r="C14" s="131" t="s">
        <v>1135</v>
      </c>
      <c r="D14" s="219">
        <v>0</v>
      </c>
      <c r="E14" s="97" t="s">
        <v>12</v>
      </c>
    </row>
    <row r="15" spans="2:8" ht="13.5" thickBot="1">
      <c r="C15" s="323" t="s">
        <v>1136</v>
      </c>
      <c r="D15" s="324">
        <f>SUM(D12:D14)</f>
        <v>1</v>
      </c>
      <c r="E15" s="118"/>
    </row>
    <row r="16" spans="2:8" ht="13.5" thickBot="1"/>
    <row r="17" spans="3:10" ht="38.25">
      <c r="C17" s="60" t="s">
        <v>44</v>
      </c>
      <c r="D17" s="69" t="s">
        <v>50</v>
      </c>
      <c r="E17" s="69" t="s">
        <v>59</v>
      </c>
      <c r="F17" s="108" t="s">
        <v>49</v>
      </c>
      <c r="G17" s="108" t="s">
        <v>54</v>
      </c>
      <c r="H17" s="108" t="s">
        <v>48</v>
      </c>
      <c r="I17" s="108" t="s">
        <v>6</v>
      </c>
      <c r="J17" s="70" t="s">
        <v>8</v>
      </c>
    </row>
    <row r="18" spans="3:10" ht="63.75">
      <c r="C18" s="358" t="s">
        <v>45</v>
      </c>
      <c r="D18" s="15" t="s">
        <v>51</v>
      </c>
      <c r="E18" s="7" t="s">
        <v>52</v>
      </c>
      <c r="F18" s="7" t="s">
        <v>53</v>
      </c>
      <c r="G18" s="15" t="s">
        <v>55</v>
      </c>
      <c r="H18" s="22">
        <v>45864</v>
      </c>
      <c r="I18" s="184" t="s">
        <v>1072</v>
      </c>
      <c r="J18" s="97">
        <v>2</v>
      </c>
    </row>
    <row r="19" spans="3:10" ht="63.75">
      <c r="C19" s="358"/>
      <c r="D19" s="15" t="s">
        <v>57</v>
      </c>
      <c r="E19" s="7" t="s">
        <v>58</v>
      </c>
      <c r="F19" s="7" t="s">
        <v>60</v>
      </c>
      <c r="G19" s="15" t="s">
        <v>61</v>
      </c>
      <c r="H19" s="22">
        <v>45981</v>
      </c>
      <c r="I19" s="184" t="s">
        <v>1073</v>
      </c>
      <c r="J19" s="97">
        <v>2</v>
      </c>
    </row>
    <row r="20" spans="3:10" ht="63.75">
      <c r="C20" s="358"/>
      <c r="D20" s="15" t="s">
        <v>62</v>
      </c>
      <c r="E20" s="7" t="s">
        <v>63</v>
      </c>
      <c r="F20" s="7" t="s">
        <v>64</v>
      </c>
      <c r="G20" s="15" t="s">
        <v>65</v>
      </c>
      <c r="H20" s="22">
        <v>46031</v>
      </c>
      <c r="I20" s="184" t="s">
        <v>1074</v>
      </c>
      <c r="J20" s="97">
        <v>2</v>
      </c>
    </row>
    <row r="21" spans="3:10" ht="90">
      <c r="C21" s="358"/>
      <c r="D21" s="15" t="s">
        <v>66</v>
      </c>
      <c r="E21" s="7" t="s">
        <v>67</v>
      </c>
      <c r="F21" s="7" t="s">
        <v>84</v>
      </c>
      <c r="G21" s="15" t="s">
        <v>68</v>
      </c>
      <c r="H21" s="22">
        <v>45839</v>
      </c>
      <c r="I21" s="148" t="s">
        <v>1075</v>
      </c>
      <c r="J21" s="97">
        <v>2</v>
      </c>
    </row>
    <row r="22" spans="3:10" ht="90">
      <c r="C22" s="358"/>
      <c r="D22" s="15" t="s">
        <v>69</v>
      </c>
      <c r="E22" s="7" t="s">
        <v>70</v>
      </c>
      <c r="F22" s="7" t="s">
        <v>71</v>
      </c>
      <c r="G22" s="15" t="s">
        <v>72</v>
      </c>
      <c r="H22" s="22">
        <v>45765</v>
      </c>
      <c r="I22" s="148" t="s">
        <v>1076</v>
      </c>
      <c r="J22" s="97">
        <v>2</v>
      </c>
    </row>
    <row r="23" spans="3:10" ht="63.75">
      <c r="C23" s="358"/>
      <c r="D23" s="15" t="s">
        <v>73</v>
      </c>
      <c r="E23" s="7" t="s">
        <v>76</v>
      </c>
      <c r="F23" s="7" t="s">
        <v>83</v>
      </c>
      <c r="G23" s="15" t="s">
        <v>75</v>
      </c>
      <c r="H23" s="22">
        <v>45250</v>
      </c>
      <c r="I23" s="184" t="s">
        <v>1077</v>
      </c>
      <c r="J23" s="97">
        <v>1</v>
      </c>
    </row>
    <row r="24" spans="3:10" ht="63.75">
      <c r="C24" s="358"/>
      <c r="D24" s="15" t="s">
        <v>74</v>
      </c>
      <c r="E24" s="341" t="s">
        <v>77</v>
      </c>
      <c r="F24" s="341" t="s">
        <v>78</v>
      </c>
      <c r="G24" s="15" t="s">
        <v>79</v>
      </c>
      <c r="H24" s="22">
        <v>46095</v>
      </c>
      <c r="I24" s="184" t="s">
        <v>1078</v>
      </c>
      <c r="J24" s="97">
        <v>2</v>
      </c>
    </row>
    <row r="25" spans="3:10" ht="63.75">
      <c r="C25" s="358"/>
      <c r="D25" s="15" t="s">
        <v>80</v>
      </c>
      <c r="E25" s="7" t="s">
        <v>81</v>
      </c>
      <c r="F25" s="7" t="s">
        <v>82</v>
      </c>
      <c r="G25" s="15" t="s">
        <v>85</v>
      </c>
      <c r="H25" s="22">
        <v>45980</v>
      </c>
      <c r="I25" s="184" t="s">
        <v>1079</v>
      </c>
      <c r="J25" s="97" t="s">
        <v>86</v>
      </c>
    </row>
    <row r="26" spans="3:10" ht="76.5">
      <c r="C26" s="55" t="s">
        <v>46</v>
      </c>
      <c r="D26" s="16" t="s">
        <v>87</v>
      </c>
      <c r="E26" s="23" t="s">
        <v>88</v>
      </c>
      <c r="F26" s="7" t="s">
        <v>89</v>
      </c>
      <c r="G26" s="15" t="s">
        <v>91</v>
      </c>
      <c r="H26" s="22">
        <v>45371</v>
      </c>
      <c r="I26" s="184" t="s">
        <v>1080</v>
      </c>
      <c r="J26" s="299" t="s">
        <v>92</v>
      </c>
    </row>
    <row r="27" spans="3:10" ht="13.5" thickBot="1">
      <c r="C27" s="79"/>
      <c r="D27" s="67"/>
      <c r="E27" s="109" t="s">
        <v>103</v>
      </c>
      <c r="F27" s="110" t="s">
        <v>687</v>
      </c>
      <c r="G27" s="67"/>
      <c r="H27" s="67"/>
      <c r="I27" s="132"/>
      <c r="J27" s="111"/>
    </row>
    <row r="28" spans="3:10" ht="13.5" thickBot="1"/>
    <row r="29" spans="3:10" ht="38.25">
      <c r="C29" s="60" t="s">
        <v>44</v>
      </c>
      <c r="D29" s="69" t="s">
        <v>50</v>
      </c>
      <c r="E29" s="69" t="s">
        <v>93</v>
      </c>
      <c r="F29" s="108" t="s">
        <v>49</v>
      </c>
      <c r="G29" s="108" t="s">
        <v>54</v>
      </c>
      <c r="H29" s="108" t="s">
        <v>48</v>
      </c>
      <c r="I29" s="108" t="s">
        <v>6</v>
      </c>
      <c r="J29" s="70" t="s">
        <v>8</v>
      </c>
    </row>
    <row r="30" spans="3:10" ht="63.75">
      <c r="C30" s="358" t="s">
        <v>47</v>
      </c>
      <c r="D30" s="15" t="s">
        <v>94</v>
      </c>
      <c r="E30" s="7" t="s">
        <v>95</v>
      </c>
      <c r="F30" s="7" t="s">
        <v>110</v>
      </c>
      <c r="G30" s="15" t="s">
        <v>116</v>
      </c>
      <c r="H30" s="22">
        <v>45888</v>
      </c>
      <c r="I30" s="184" t="s">
        <v>1081</v>
      </c>
      <c r="J30" s="97" t="s">
        <v>117</v>
      </c>
    </row>
    <row r="31" spans="3:10" ht="63.75">
      <c r="C31" s="358"/>
      <c r="D31" s="15" t="s">
        <v>96</v>
      </c>
      <c r="E31" s="7" t="s">
        <v>97</v>
      </c>
      <c r="F31" s="7" t="s">
        <v>111</v>
      </c>
      <c r="G31" s="15" t="s">
        <v>118</v>
      </c>
      <c r="H31" s="22">
        <v>45238</v>
      </c>
      <c r="I31" s="184" t="s">
        <v>1082</v>
      </c>
      <c r="J31" s="97" t="s">
        <v>86</v>
      </c>
    </row>
    <row r="32" spans="3:10" ht="63.75">
      <c r="C32" s="358"/>
      <c r="D32" s="15" t="s">
        <v>98</v>
      </c>
      <c r="E32" s="7" t="s">
        <v>107</v>
      </c>
      <c r="F32" s="7" t="s">
        <v>112</v>
      </c>
      <c r="G32" s="15" t="s">
        <v>119</v>
      </c>
      <c r="H32" s="22">
        <v>46137</v>
      </c>
      <c r="I32" s="184" t="s">
        <v>1083</v>
      </c>
      <c r="J32" s="97">
        <v>2</v>
      </c>
    </row>
    <row r="33" spans="3:10" ht="63.75">
      <c r="C33" s="358"/>
      <c r="D33" s="15" t="s">
        <v>99</v>
      </c>
      <c r="E33" s="7" t="s">
        <v>106</v>
      </c>
      <c r="F33" s="7" t="s">
        <v>113</v>
      </c>
      <c r="G33" s="15" t="s">
        <v>120</v>
      </c>
      <c r="H33" s="22">
        <v>46045</v>
      </c>
      <c r="I33" s="184" t="s">
        <v>1084</v>
      </c>
      <c r="J33" s="97">
        <v>2</v>
      </c>
    </row>
    <row r="34" spans="3:10" ht="63.75">
      <c r="C34" s="358"/>
      <c r="D34" s="15" t="s">
        <v>100</v>
      </c>
      <c r="E34" s="7" t="s">
        <v>104</v>
      </c>
      <c r="F34" s="7" t="s">
        <v>114</v>
      </c>
      <c r="G34" s="15" t="s">
        <v>121</v>
      </c>
      <c r="H34" s="22">
        <v>45788</v>
      </c>
      <c r="I34" s="184" t="s">
        <v>1085</v>
      </c>
      <c r="J34" s="97" t="s">
        <v>86</v>
      </c>
    </row>
    <row r="35" spans="3:10" ht="63.75">
      <c r="C35" s="358"/>
      <c r="D35" s="15" t="s">
        <v>101</v>
      </c>
      <c r="E35" s="7" t="s">
        <v>105</v>
      </c>
      <c r="F35" s="7" t="s">
        <v>115</v>
      </c>
      <c r="G35" s="15" t="s">
        <v>122</v>
      </c>
      <c r="H35" s="22">
        <v>46080</v>
      </c>
      <c r="I35" s="184" t="s">
        <v>1086</v>
      </c>
      <c r="J35" s="97" t="s">
        <v>86</v>
      </c>
    </row>
    <row r="36" spans="3:10" ht="63.75">
      <c r="C36" s="358"/>
      <c r="D36" s="15" t="s">
        <v>102</v>
      </c>
      <c r="E36" s="7" t="s">
        <v>108</v>
      </c>
      <c r="F36" s="25">
        <v>1.6E-2</v>
      </c>
      <c r="G36" s="15" t="s">
        <v>123</v>
      </c>
      <c r="H36" s="22">
        <v>45360</v>
      </c>
      <c r="I36" s="184" t="s">
        <v>1087</v>
      </c>
      <c r="J36" s="97">
        <v>3</v>
      </c>
    </row>
    <row r="37" spans="3:10" ht="13.5" thickBot="1">
      <c r="C37" s="79"/>
      <c r="D37" s="67"/>
      <c r="E37" s="112" t="s">
        <v>109</v>
      </c>
      <c r="F37" s="110" t="s">
        <v>90</v>
      </c>
      <c r="G37" s="67"/>
      <c r="H37" s="67"/>
      <c r="I37" s="67"/>
      <c r="J37" s="111"/>
    </row>
  </sheetData>
  <mergeCells count="3">
    <mergeCell ref="C30:C36"/>
    <mergeCell ref="C18:C25"/>
    <mergeCell ref="E8:G9"/>
  </mergeCells>
  <hyperlinks>
    <hyperlink ref="I18" r:id="rId1" xr:uid="{0A7EFA2E-0C78-482F-BC6B-1F4A8C67AC32}"/>
    <hyperlink ref="I19" r:id="rId2" xr:uid="{B122936C-D47C-4ADF-BDA2-84C410F16666}"/>
    <hyperlink ref="I21" r:id="rId3" xr:uid="{2E6D18F0-9CB8-4CDE-9DD9-62B8F885EF77}"/>
    <hyperlink ref="I22" r:id="rId4" xr:uid="{1D5557FC-3DC2-498C-AEE7-5E19F398DA97}"/>
    <hyperlink ref="I23" r:id="rId5" xr:uid="{CD9E965E-34C4-4375-97A4-6EE8B42C8EA5}"/>
    <hyperlink ref="I24" r:id="rId6" xr:uid="{D15A8E27-7801-44C4-9FF4-3DCC3C7E8E72}"/>
    <hyperlink ref="I25" r:id="rId7" xr:uid="{AA15A085-22C3-4627-AA73-94AB28472678}"/>
    <hyperlink ref="I26" r:id="rId8" xr:uid="{50EA9EFD-05B3-4D73-8CDA-708FF1C87EF7}"/>
    <hyperlink ref="I30" r:id="rId9" xr:uid="{3A4146E0-1254-466E-9ECD-A83558600EFD}"/>
    <hyperlink ref="I31" r:id="rId10" xr:uid="{F080C833-7418-41FE-8CDB-23ECF6979B2E}"/>
    <hyperlink ref="I32" r:id="rId11" xr:uid="{5FF19899-0548-435A-AF56-5AE6A8A55136}"/>
    <hyperlink ref="I33" r:id="rId12" xr:uid="{223331DC-DFA1-46B3-AB91-98B2F2C81D00}"/>
    <hyperlink ref="I34" r:id="rId13" xr:uid="{D856FFE2-1521-45E9-8740-94325AD39B67}"/>
    <hyperlink ref="I35" r:id="rId14" xr:uid="{92C44423-40AB-46B5-B8B7-7CE03E6A4B0E}"/>
    <hyperlink ref="I36" r:id="rId15" xr:uid="{82DCE918-5805-44C1-8A12-7642CF1E2EE4}"/>
    <hyperlink ref="I20" r:id="rId16" xr:uid="{9690C831-5B43-4E47-B916-63FAF47AD48B}"/>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AF13AA-5AB8-4635-8753-15EB3A467D8D}">
  <dimension ref="B1:H14"/>
  <sheetViews>
    <sheetView showGridLines="0" topLeftCell="D1" workbookViewId="0">
      <selection activeCell="F9" sqref="F9"/>
    </sheetView>
  </sheetViews>
  <sheetFormatPr defaultRowHeight="12.75"/>
  <cols>
    <col min="1" max="1" width="9.140625" style="9"/>
    <col min="2" max="2" width="5.140625" style="9" bestFit="1" customWidth="1"/>
    <col min="3" max="3" width="48.28515625" style="9" bestFit="1" customWidth="1"/>
    <col min="4" max="4" width="38.42578125" style="9" bestFit="1" customWidth="1"/>
    <col min="5" max="5" width="76.42578125" style="9" customWidth="1"/>
    <col min="6" max="6" width="34.85546875" style="9" customWidth="1"/>
    <col min="7" max="7" width="33" style="9" customWidth="1"/>
    <col min="8" max="8" width="11.28515625" style="9" customWidth="1"/>
    <col min="9" max="9" width="35.28515625" style="9" customWidth="1"/>
    <col min="10" max="10" width="24.28515625" style="9" customWidth="1"/>
    <col min="11" max="16384" width="9.140625" style="9"/>
  </cols>
  <sheetData>
    <row r="1" spans="2:8" ht="13.5" thickBot="1"/>
    <row r="2" spans="2:8">
      <c r="B2" s="89">
        <v>2</v>
      </c>
      <c r="C2" s="82" t="s">
        <v>2</v>
      </c>
    </row>
    <row r="3" spans="2:8">
      <c r="B3" s="90">
        <v>2.1</v>
      </c>
      <c r="C3" s="84" t="s">
        <v>0</v>
      </c>
    </row>
    <row r="4" spans="2:8" ht="13.5" thickBot="1">
      <c r="B4" s="91" t="s">
        <v>124</v>
      </c>
      <c r="C4" s="100" t="s">
        <v>125</v>
      </c>
    </row>
    <row r="5" spans="2:8" ht="13.5" thickBot="1"/>
    <row r="6" spans="2:8" ht="25.5">
      <c r="C6" s="93" t="s">
        <v>4</v>
      </c>
      <c r="D6" s="94" t="s">
        <v>27</v>
      </c>
      <c r="E6" s="94" t="s">
        <v>6</v>
      </c>
      <c r="F6" s="94" t="s">
        <v>7</v>
      </c>
      <c r="G6" s="95" t="s">
        <v>8</v>
      </c>
      <c r="H6" s="20"/>
    </row>
    <row r="7" spans="2:8" ht="102">
      <c r="C7" s="365" t="s">
        <v>126</v>
      </c>
      <c r="D7" s="346" t="s">
        <v>127</v>
      </c>
      <c r="E7" s="12" t="s">
        <v>688</v>
      </c>
      <c r="F7" s="183" t="s">
        <v>1090</v>
      </c>
      <c r="G7" s="101">
        <v>277</v>
      </c>
      <c r="H7" s="19"/>
    </row>
    <row r="8" spans="2:8" ht="114.75">
      <c r="C8" s="365"/>
      <c r="D8" s="346"/>
      <c r="E8" s="12" t="s">
        <v>1140</v>
      </c>
      <c r="F8" s="184" t="s">
        <v>1089</v>
      </c>
      <c r="G8" s="97">
        <v>259</v>
      </c>
      <c r="H8" s="19"/>
    </row>
    <row r="9" spans="2:8" ht="102.75" thickBot="1">
      <c r="C9" s="366"/>
      <c r="D9" s="367"/>
      <c r="E9" s="98" t="s">
        <v>1141</v>
      </c>
      <c r="F9" s="192" t="s">
        <v>1088</v>
      </c>
      <c r="G9" s="99">
        <v>213</v>
      </c>
      <c r="H9" s="19"/>
    </row>
    <row r="10" spans="2:8" ht="13.5" thickBot="1"/>
    <row r="11" spans="2:8" ht="25.5">
      <c r="C11" s="113"/>
      <c r="D11" s="108" t="s">
        <v>170</v>
      </c>
      <c r="E11" s="108" t="s">
        <v>171</v>
      </c>
      <c r="F11" s="108" t="s">
        <v>172</v>
      </c>
      <c r="G11" s="70" t="s">
        <v>173</v>
      </c>
    </row>
    <row r="12" spans="2:8">
      <c r="C12" s="114" t="s">
        <v>689</v>
      </c>
      <c r="D12" s="15">
        <v>0</v>
      </c>
      <c r="E12" s="15">
        <v>0</v>
      </c>
      <c r="F12" s="15">
        <v>0</v>
      </c>
      <c r="G12" s="115">
        <v>0</v>
      </c>
    </row>
    <row r="13" spans="2:8" ht="25.5">
      <c r="C13" s="116" t="s">
        <v>690</v>
      </c>
      <c r="D13" s="15">
        <v>0</v>
      </c>
      <c r="E13" s="15">
        <v>0</v>
      </c>
      <c r="F13" s="15">
        <v>0</v>
      </c>
      <c r="G13" s="115">
        <v>0</v>
      </c>
    </row>
    <row r="14" spans="2:8" ht="26.25" thickBot="1">
      <c r="C14" s="117" t="s">
        <v>691</v>
      </c>
      <c r="D14" s="106">
        <v>0</v>
      </c>
      <c r="E14" s="106">
        <v>0</v>
      </c>
      <c r="F14" s="106">
        <v>0</v>
      </c>
      <c r="G14" s="118">
        <v>0</v>
      </c>
    </row>
  </sheetData>
  <mergeCells count="2">
    <mergeCell ref="C7:C9"/>
    <mergeCell ref="D7:D9"/>
  </mergeCells>
  <hyperlinks>
    <hyperlink ref="F9" r:id="rId1" xr:uid="{40D07019-4838-4F1D-BE6F-5134DEF49319}"/>
    <hyperlink ref="F8" r:id="rId2" xr:uid="{FDBEA71C-8E59-4C9F-8026-926D23D2BA80}"/>
    <hyperlink ref="F7" r:id="rId3" xr:uid="{29B5A930-3061-450E-B151-487110E57693}"/>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2EC5FA-0760-41A3-B90B-AAB6176DED93}">
  <dimension ref="B1:H10"/>
  <sheetViews>
    <sheetView showGridLines="0" topLeftCell="D1" workbookViewId="0">
      <selection activeCell="F7" sqref="F7:F9"/>
    </sheetView>
  </sheetViews>
  <sheetFormatPr defaultRowHeight="12.75"/>
  <cols>
    <col min="1" max="1" width="9.140625" style="9"/>
    <col min="2" max="2" width="5.140625" style="9" bestFit="1" customWidth="1"/>
    <col min="3" max="3" width="48.28515625" style="9" bestFit="1" customWidth="1"/>
    <col min="4" max="4" width="38.42578125" style="9" bestFit="1" customWidth="1"/>
    <col min="5" max="5" width="86.42578125" style="9" customWidth="1"/>
    <col min="6" max="6" width="48.140625" style="9" customWidth="1"/>
    <col min="7" max="7" width="28" style="9" bestFit="1" customWidth="1"/>
    <col min="8" max="8" width="11.28515625" style="9" customWidth="1"/>
    <col min="9" max="9" width="35.28515625" style="9" customWidth="1"/>
    <col min="10" max="10" width="24.28515625" style="9" customWidth="1"/>
    <col min="11" max="16384" width="9.140625" style="9"/>
  </cols>
  <sheetData>
    <row r="1" spans="2:8" ht="13.5" thickBot="1"/>
    <row r="2" spans="2:8">
      <c r="B2" s="89">
        <v>2</v>
      </c>
      <c r="C2" s="82" t="s">
        <v>2</v>
      </c>
    </row>
    <row r="3" spans="2:8">
      <c r="B3" s="90">
        <v>2.1</v>
      </c>
      <c r="C3" s="84" t="s">
        <v>0</v>
      </c>
    </row>
    <row r="4" spans="2:8" ht="13.5" thickBot="1">
      <c r="B4" s="91" t="s">
        <v>134</v>
      </c>
      <c r="C4" s="100" t="s">
        <v>129</v>
      </c>
    </row>
    <row r="5" spans="2:8" ht="13.5" thickBot="1"/>
    <row r="6" spans="2:8" ht="38.25">
      <c r="C6" s="93" t="s">
        <v>4</v>
      </c>
      <c r="D6" s="94" t="s">
        <v>27</v>
      </c>
      <c r="E6" s="94" t="s">
        <v>6</v>
      </c>
      <c r="F6" s="94" t="s">
        <v>7</v>
      </c>
      <c r="G6" s="95" t="s">
        <v>8</v>
      </c>
      <c r="H6" s="20"/>
    </row>
    <row r="7" spans="2:8" ht="51">
      <c r="C7" s="365" t="s">
        <v>130</v>
      </c>
      <c r="D7" s="6" t="s">
        <v>133</v>
      </c>
      <c r="E7" s="12" t="s">
        <v>1091</v>
      </c>
      <c r="F7" s="368" t="s">
        <v>1165</v>
      </c>
      <c r="G7" s="343" t="s">
        <v>135</v>
      </c>
      <c r="H7" s="19"/>
    </row>
    <row r="8" spans="2:8" ht="63.75">
      <c r="C8" s="365"/>
      <c r="D8" s="13" t="s">
        <v>131</v>
      </c>
      <c r="E8" s="12" t="s">
        <v>1157</v>
      </c>
      <c r="F8" s="369"/>
      <c r="G8" s="344"/>
      <c r="H8" s="19"/>
    </row>
    <row r="9" spans="2:8" ht="66" customHeight="1" thickBot="1">
      <c r="C9" s="366"/>
      <c r="D9" s="102" t="s">
        <v>132</v>
      </c>
      <c r="E9" s="98" t="s">
        <v>1092</v>
      </c>
      <c r="F9" s="370"/>
      <c r="G9" s="357"/>
      <c r="H9" s="19"/>
    </row>
    <row r="10" spans="2:8">
      <c r="D10" s="24"/>
    </row>
  </sheetData>
  <mergeCells count="3">
    <mergeCell ref="C7:C9"/>
    <mergeCell ref="F7:F9"/>
    <mergeCell ref="G7:G9"/>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0F27EA-3491-4A91-8B94-F92BDFDB1687}">
  <dimension ref="B1:C4"/>
  <sheetViews>
    <sheetView showGridLines="0" workbookViewId="0">
      <selection activeCell="C14" sqref="C14"/>
    </sheetView>
  </sheetViews>
  <sheetFormatPr defaultRowHeight="15"/>
  <cols>
    <col min="1" max="1" width="9.140625" style="1"/>
    <col min="2" max="2" width="20.5703125" style="1" bestFit="1" customWidth="1"/>
    <col min="3" max="3" width="124.5703125" style="1" customWidth="1"/>
    <col min="4" max="16384" width="9.140625" style="1"/>
  </cols>
  <sheetData>
    <row r="1" spans="2:3" ht="15.75" thickBot="1"/>
    <row r="2" spans="2:3">
      <c r="B2" s="89">
        <v>2</v>
      </c>
      <c r="C2" s="82" t="s">
        <v>2</v>
      </c>
    </row>
    <row r="3" spans="2:3">
      <c r="B3" s="90">
        <v>2.2000000000000002</v>
      </c>
      <c r="C3" s="84" t="s">
        <v>136</v>
      </c>
    </row>
    <row r="4" spans="2:3" ht="26.25" thickBot="1">
      <c r="B4" s="119" t="s">
        <v>1</v>
      </c>
      <c r="C4" s="120" t="s">
        <v>137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9F2C20-B5E1-47C4-A070-8F7B32ACC555}">
  <sheetPr codeName="Sheet3"/>
  <dimension ref="B1:H14"/>
  <sheetViews>
    <sheetView showGridLines="0" topLeftCell="D6" workbookViewId="0">
      <selection activeCell="G7" sqref="G7"/>
    </sheetView>
  </sheetViews>
  <sheetFormatPr defaultRowHeight="12.75"/>
  <cols>
    <col min="1" max="1" width="9.140625" style="9"/>
    <col min="2" max="2" width="5.140625" style="9" bestFit="1" customWidth="1"/>
    <col min="3" max="3" width="48.28515625" style="9" bestFit="1" customWidth="1"/>
    <col min="4" max="4" width="46.42578125" style="9" bestFit="1" customWidth="1"/>
    <col min="5" max="5" width="59" style="9" customWidth="1"/>
    <col min="6" max="6" width="34.85546875" style="9" customWidth="1"/>
    <col min="7" max="7" width="28" style="9" bestFit="1" customWidth="1"/>
    <col min="8" max="8" width="11.28515625" style="9" customWidth="1"/>
    <col min="9" max="9" width="35.28515625" style="9" customWidth="1"/>
    <col min="10" max="10" width="24.28515625" style="9" customWidth="1"/>
    <col min="11" max="16384" width="9.140625" style="9"/>
  </cols>
  <sheetData>
    <row r="1" spans="2:8" ht="13.5" thickBot="1"/>
    <row r="2" spans="2:8">
      <c r="B2" s="89">
        <v>2</v>
      </c>
      <c r="C2" s="82" t="s">
        <v>2</v>
      </c>
    </row>
    <row r="3" spans="2:8">
      <c r="B3" s="90">
        <v>2.2000000000000002</v>
      </c>
      <c r="C3" s="121" t="s">
        <v>136</v>
      </c>
    </row>
    <row r="4" spans="2:8" ht="13.5" thickBot="1">
      <c r="B4" s="91" t="s">
        <v>138</v>
      </c>
      <c r="C4" s="122" t="s">
        <v>139</v>
      </c>
    </row>
    <row r="5" spans="2:8" ht="13.5" thickBot="1"/>
    <row r="6" spans="2:8" ht="38.25">
      <c r="C6" s="93" t="s">
        <v>4</v>
      </c>
      <c r="D6" s="94" t="s">
        <v>27</v>
      </c>
      <c r="E6" s="94" t="s">
        <v>6</v>
      </c>
      <c r="F6" s="94" t="s">
        <v>7</v>
      </c>
      <c r="G6" s="95" t="s">
        <v>8</v>
      </c>
      <c r="H6" s="20"/>
    </row>
    <row r="7" spans="2:8" ht="76.5">
      <c r="C7" s="365" t="s">
        <v>140</v>
      </c>
      <c r="D7" s="8" t="s">
        <v>144</v>
      </c>
      <c r="E7" s="6" t="s">
        <v>1158</v>
      </c>
      <c r="F7" s="356" t="s">
        <v>1090</v>
      </c>
      <c r="G7" s="97" t="s">
        <v>1093</v>
      </c>
      <c r="H7" s="19"/>
    </row>
    <row r="8" spans="2:8" ht="76.5">
      <c r="C8" s="365"/>
      <c r="D8" s="8" t="s">
        <v>141</v>
      </c>
      <c r="E8" s="6" t="s">
        <v>692</v>
      </c>
      <c r="F8" s="351"/>
      <c r="G8" s="97">
        <v>167</v>
      </c>
      <c r="H8" s="19"/>
    </row>
    <row r="9" spans="2:8" ht="140.25">
      <c r="C9" s="365"/>
      <c r="D9" s="8" t="s">
        <v>142</v>
      </c>
      <c r="E9" s="6" t="s">
        <v>693</v>
      </c>
      <c r="F9" s="351"/>
      <c r="G9" s="97">
        <v>92</v>
      </c>
      <c r="H9" s="19"/>
    </row>
    <row r="10" spans="2:8" ht="51">
      <c r="C10" s="365"/>
      <c r="D10" s="15" t="s">
        <v>143</v>
      </c>
      <c r="E10" s="16" t="s">
        <v>149</v>
      </c>
      <c r="F10" s="351"/>
      <c r="G10" s="97" t="s">
        <v>150</v>
      </c>
    </row>
    <row r="11" spans="2:8" ht="51">
      <c r="C11" s="365"/>
      <c r="D11" s="15" t="s">
        <v>145</v>
      </c>
      <c r="E11" s="21" t="s">
        <v>1095</v>
      </c>
      <c r="F11" s="351"/>
      <c r="G11" s="97" t="s">
        <v>1094</v>
      </c>
    </row>
    <row r="12" spans="2:8" ht="140.25">
      <c r="C12" s="365"/>
      <c r="D12" s="15" t="s">
        <v>146</v>
      </c>
      <c r="E12" s="21" t="s">
        <v>694</v>
      </c>
      <c r="F12" s="351"/>
      <c r="G12" s="72" t="s">
        <v>1096</v>
      </c>
    </row>
    <row r="13" spans="2:8" ht="25.5">
      <c r="C13" s="365"/>
      <c r="D13" s="16" t="s">
        <v>147</v>
      </c>
      <c r="E13" s="21" t="s">
        <v>151</v>
      </c>
      <c r="F13" s="351"/>
      <c r="G13" s="97" t="s">
        <v>1097</v>
      </c>
    </row>
    <row r="14" spans="2:8" ht="141" thickBot="1">
      <c r="C14" s="366"/>
      <c r="D14" s="107" t="s">
        <v>148</v>
      </c>
      <c r="E14" s="107" t="s">
        <v>695</v>
      </c>
      <c r="F14" s="352"/>
      <c r="G14" s="99">
        <v>117</v>
      </c>
    </row>
  </sheetData>
  <mergeCells count="2">
    <mergeCell ref="C7:C14"/>
    <mergeCell ref="F7:F14"/>
  </mergeCells>
  <hyperlinks>
    <hyperlink ref="F7" r:id="rId1" xr:uid="{8864DB19-5ADD-4485-BBE7-388EABFD451A}"/>
  </hyperlinks>
  <pageMargins left="0.7" right="0.7" top="0.75" bottom="0.75" header="0.3" footer="0.3"/>
  <pageSetup paperSize="9" orientation="portrait" verticalDpi="0"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F58A61-4846-4841-89B6-55E7B48CE718}">
  <dimension ref="B1:I22"/>
  <sheetViews>
    <sheetView showGridLines="0" topLeftCell="D1" workbookViewId="0">
      <selection activeCell="G8" sqref="G8"/>
    </sheetView>
  </sheetViews>
  <sheetFormatPr defaultRowHeight="12.75"/>
  <cols>
    <col min="1" max="1" width="9.140625" style="9"/>
    <col min="2" max="2" width="5.140625" style="9" bestFit="1" customWidth="1"/>
    <col min="3" max="3" width="48.28515625" style="9" bestFit="1" customWidth="1"/>
    <col min="4" max="4" width="46.42578125" style="9" bestFit="1" customWidth="1"/>
    <col min="5" max="5" width="59" style="9" customWidth="1"/>
    <col min="6" max="6" width="51.140625" style="9" customWidth="1"/>
    <col min="7" max="7" width="34.140625" style="9" customWidth="1"/>
    <col min="8" max="8" width="52.7109375" style="9" customWidth="1"/>
    <col min="9" max="9" width="19.7109375" style="9" customWidth="1"/>
    <col min="10" max="10" width="24.28515625" style="9" customWidth="1"/>
    <col min="11" max="16384" width="9.140625" style="9"/>
  </cols>
  <sheetData>
    <row r="1" spans="2:8" ht="13.5" thickBot="1"/>
    <row r="2" spans="2:8">
      <c r="B2" s="89">
        <v>2</v>
      </c>
      <c r="C2" s="82" t="s">
        <v>2</v>
      </c>
    </row>
    <row r="3" spans="2:8">
      <c r="B3" s="90">
        <v>2.2000000000000002</v>
      </c>
      <c r="C3" s="84" t="s">
        <v>136</v>
      </c>
    </row>
    <row r="4" spans="2:8" ht="13.5" thickBot="1">
      <c r="B4" s="91" t="s">
        <v>152</v>
      </c>
      <c r="C4" s="100" t="s">
        <v>153</v>
      </c>
    </row>
    <row r="5" spans="2:8" ht="13.5" thickBot="1"/>
    <row r="6" spans="2:8" ht="25.5">
      <c r="C6" s="93" t="s">
        <v>4</v>
      </c>
      <c r="D6" s="94" t="s">
        <v>27</v>
      </c>
      <c r="E6" s="94" t="s">
        <v>6</v>
      </c>
      <c r="F6" s="94" t="s">
        <v>7</v>
      </c>
      <c r="G6" s="95" t="s">
        <v>8</v>
      </c>
      <c r="H6" s="20"/>
    </row>
    <row r="7" spans="2:8" ht="76.5" customHeight="1">
      <c r="C7" s="347" t="s">
        <v>154</v>
      </c>
      <c r="D7" s="30" t="s">
        <v>155</v>
      </c>
      <c r="E7" s="6" t="s">
        <v>698</v>
      </c>
      <c r="F7" s="374" t="s">
        <v>1098</v>
      </c>
      <c r="G7" s="72" t="s">
        <v>1099</v>
      </c>
      <c r="H7" s="19"/>
    </row>
    <row r="8" spans="2:8" ht="63.75">
      <c r="C8" s="348"/>
      <c r="D8" s="71" t="s">
        <v>722</v>
      </c>
      <c r="E8" s="35" t="s">
        <v>700</v>
      </c>
      <c r="F8" s="375"/>
      <c r="G8" s="72" t="s">
        <v>1099</v>
      </c>
      <c r="H8" s="19"/>
    </row>
    <row r="9" spans="2:8" ht="89.25">
      <c r="C9" s="348"/>
      <c r="D9" s="8" t="s">
        <v>723</v>
      </c>
      <c r="E9" s="16" t="s">
        <v>1143</v>
      </c>
      <c r="F9" s="375"/>
      <c r="G9" s="72" t="s">
        <v>1142</v>
      </c>
      <c r="H9" s="19"/>
    </row>
    <row r="10" spans="2:8" ht="63.75">
      <c r="C10" s="348"/>
      <c r="D10" s="16" t="s">
        <v>708</v>
      </c>
      <c r="E10" s="16" t="s">
        <v>699</v>
      </c>
      <c r="F10" s="376"/>
      <c r="G10" s="72" t="s">
        <v>1099</v>
      </c>
    </row>
    <row r="11" spans="2:8" ht="76.5">
      <c r="C11" s="348"/>
      <c r="D11" s="16" t="s">
        <v>159</v>
      </c>
      <c r="E11" s="359" t="s">
        <v>161</v>
      </c>
      <c r="F11" s="360"/>
      <c r="G11" s="361"/>
    </row>
    <row r="12" spans="2:8" ht="51">
      <c r="C12" s="348"/>
      <c r="D12" s="16" t="s">
        <v>160</v>
      </c>
      <c r="E12" s="371"/>
      <c r="F12" s="372"/>
      <c r="G12" s="373"/>
    </row>
    <row r="13" spans="2:8" ht="15" customHeight="1">
      <c r="C13" s="348"/>
      <c r="D13" s="28" t="s">
        <v>156</v>
      </c>
      <c r="E13" s="371"/>
      <c r="F13" s="372"/>
      <c r="G13" s="373"/>
    </row>
    <row r="14" spans="2:8" ht="25.5">
      <c r="C14" s="348"/>
      <c r="D14" s="16" t="s">
        <v>157</v>
      </c>
      <c r="E14" s="371"/>
      <c r="F14" s="372"/>
      <c r="G14" s="373"/>
    </row>
    <row r="15" spans="2:8" ht="15" customHeight="1" thickBot="1">
      <c r="C15" s="349"/>
      <c r="D15" s="67" t="s">
        <v>158</v>
      </c>
      <c r="E15" s="362"/>
      <c r="F15" s="363"/>
      <c r="G15" s="364"/>
    </row>
    <row r="16" spans="2:8" ht="13.5" thickBot="1"/>
    <row r="17" spans="3:9" ht="25.5">
      <c r="C17" s="60" t="s">
        <v>163</v>
      </c>
      <c r="D17" s="69" t="s">
        <v>164</v>
      </c>
      <c r="E17" s="108" t="s">
        <v>170</v>
      </c>
      <c r="F17" s="108" t="s">
        <v>171</v>
      </c>
      <c r="G17" s="108" t="s">
        <v>172</v>
      </c>
      <c r="H17" s="108" t="s">
        <v>173</v>
      </c>
      <c r="I17" s="70" t="s">
        <v>721</v>
      </c>
    </row>
    <row r="18" spans="3:9">
      <c r="C18" s="123" t="s">
        <v>165</v>
      </c>
      <c r="D18" s="32" t="s">
        <v>169</v>
      </c>
      <c r="E18" s="33">
        <v>3082742</v>
      </c>
      <c r="F18" s="33">
        <v>77153044.019999996</v>
      </c>
      <c r="G18" s="33">
        <v>80548205.340000004</v>
      </c>
      <c r="H18" s="325">
        <v>140400120.55599999</v>
      </c>
      <c r="I18" s="78">
        <v>150000000</v>
      </c>
    </row>
    <row r="19" spans="3:9">
      <c r="C19" s="123" t="s">
        <v>166</v>
      </c>
      <c r="D19" s="32" t="s">
        <v>169</v>
      </c>
      <c r="E19" s="33">
        <v>236010</v>
      </c>
      <c r="F19" s="33">
        <v>28425</v>
      </c>
      <c r="G19" s="33">
        <v>96242.54</v>
      </c>
      <c r="H19" s="33">
        <v>45480</v>
      </c>
      <c r="I19" s="130"/>
    </row>
    <row r="20" spans="3:9">
      <c r="C20" s="123" t="s">
        <v>167</v>
      </c>
      <c r="D20" s="31" t="s">
        <v>168</v>
      </c>
      <c r="E20" s="52">
        <v>1</v>
      </c>
      <c r="F20" s="52">
        <v>1</v>
      </c>
      <c r="G20" s="52">
        <v>1</v>
      </c>
      <c r="H20" s="52">
        <v>1</v>
      </c>
      <c r="I20" s="130"/>
    </row>
    <row r="21" spans="3:9">
      <c r="C21" s="104" t="s">
        <v>174</v>
      </c>
      <c r="D21" s="7" t="s">
        <v>175</v>
      </c>
      <c r="E21" s="7" t="s">
        <v>176</v>
      </c>
      <c r="F21" s="7" t="s">
        <v>176</v>
      </c>
      <c r="G21" s="7" t="s">
        <v>176</v>
      </c>
      <c r="H21" s="23" t="s">
        <v>697</v>
      </c>
      <c r="I21" s="130"/>
    </row>
    <row r="22" spans="3:9" ht="90" thickBot="1">
      <c r="C22" s="105" t="s">
        <v>696</v>
      </c>
      <c r="D22" s="67"/>
      <c r="E22" s="67"/>
      <c r="F22" s="67"/>
      <c r="G22" s="67"/>
      <c r="H22" s="125" t="s">
        <v>1159</v>
      </c>
      <c r="I22" s="111"/>
    </row>
  </sheetData>
  <mergeCells count="3">
    <mergeCell ref="E11:G15"/>
    <mergeCell ref="F7:F10"/>
    <mergeCell ref="C7:C15"/>
  </mergeCells>
  <pageMargins left="0.7" right="0.7" top="0.75" bottom="0.75" header="0.3" footer="0.3"/>
  <pageSetup paperSize="9"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11B891-9162-4749-8510-7A3685B92EF7}">
  <dimension ref="B1:C4"/>
  <sheetViews>
    <sheetView showGridLines="0" workbookViewId="0">
      <selection activeCell="C17" sqref="C17"/>
    </sheetView>
  </sheetViews>
  <sheetFormatPr defaultRowHeight="15"/>
  <cols>
    <col min="2" max="2" width="20.5703125" bestFit="1" customWidth="1"/>
    <col min="3" max="3" width="124.5703125" customWidth="1"/>
  </cols>
  <sheetData>
    <row r="1" spans="2:3" ht="15.75" thickBot="1"/>
    <row r="2" spans="2:3">
      <c r="B2" s="89">
        <v>2</v>
      </c>
      <c r="C2" s="82" t="s">
        <v>2</v>
      </c>
    </row>
    <row r="3" spans="2:3">
      <c r="B3" s="90">
        <v>2.2999999999999998</v>
      </c>
      <c r="C3" s="84" t="s">
        <v>162</v>
      </c>
    </row>
    <row r="4" spans="2:3" ht="15.75" thickBot="1">
      <c r="B4" s="119" t="s">
        <v>1</v>
      </c>
      <c r="C4" s="120" t="s">
        <v>177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A0E910-E0AE-40AD-9F51-0B17475D10BC}">
  <sheetPr codeName="Sheet1"/>
  <dimension ref="B1:H16"/>
  <sheetViews>
    <sheetView showGridLines="0" topLeftCell="A12" workbookViewId="0">
      <selection activeCell="D14" sqref="D14"/>
    </sheetView>
  </sheetViews>
  <sheetFormatPr defaultRowHeight="12.75"/>
  <cols>
    <col min="1" max="1" width="9.140625" style="9"/>
    <col min="2" max="2" width="5.140625" style="9" bestFit="1" customWidth="1"/>
    <col min="3" max="3" width="26.85546875" style="9" bestFit="1" customWidth="1"/>
    <col min="4" max="4" width="46.42578125" style="9" bestFit="1" customWidth="1"/>
    <col min="5" max="5" width="37.140625" style="9" customWidth="1"/>
    <col min="6" max="6" width="30" style="9" customWidth="1"/>
    <col min="7" max="7" width="34.140625" style="9" customWidth="1"/>
    <col min="8" max="8" width="35.85546875" style="9" customWidth="1"/>
    <col min="9" max="9" width="7.5703125" style="9" bestFit="1" customWidth="1"/>
    <col min="10" max="10" width="24.28515625" style="9" customWidth="1"/>
    <col min="11" max="16384" width="9.140625" style="9"/>
  </cols>
  <sheetData>
    <row r="1" spans="2:8" ht="13.5" thickBot="1"/>
    <row r="2" spans="2:8">
      <c r="B2" s="89">
        <v>2</v>
      </c>
      <c r="C2" s="82" t="s">
        <v>2</v>
      </c>
    </row>
    <row r="3" spans="2:8">
      <c r="B3" s="90">
        <v>2.2999999999999998</v>
      </c>
      <c r="C3" s="84" t="s">
        <v>136</v>
      </c>
    </row>
    <row r="4" spans="2:8" ht="13.5" thickBot="1">
      <c r="B4" s="91" t="s">
        <v>178</v>
      </c>
      <c r="C4" s="100" t="s">
        <v>179</v>
      </c>
    </row>
    <row r="5" spans="2:8" ht="13.5" thickBot="1"/>
    <row r="6" spans="2:8" ht="25.5">
      <c r="C6" s="60" t="s">
        <v>4</v>
      </c>
      <c r="D6" s="69" t="s">
        <v>27</v>
      </c>
      <c r="E6" s="69" t="s">
        <v>6</v>
      </c>
      <c r="F6" s="69" t="s">
        <v>7</v>
      </c>
      <c r="G6" s="70" t="s">
        <v>8</v>
      </c>
      <c r="H6" s="20"/>
    </row>
    <row r="7" spans="2:8" ht="178.5">
      <c r="C7" s="365" t="s">
        <v>180</v>
      </c>
      <c r="D7" s="8" t="s">
        <v>181</v>
      </c>
      <c r="E7" s="16" t="s">
        <v>1100</v>
      </c>
      <c r="F7" s="183" t="s">
        <v>1090</v>
      </c>
      <c r="G7" s="72">
        <v>276</v>
      </c>
      <c r="H7" s="19"/>
    </row>
    <row r="8" spans="2:8" ht="120">
      <c r="C8" s="365"/>
      <c r="D8" s="8" t="s">
        <v>182</v>
      </c>
      <c r="E8" s="16" t="s">
        <v>1101</v>
      </c>
      <c r="F8" s="148" t="s">
        <v>1071</v>
      </c>
      <c r="G8" s="72">
        <v>6</v>
      </c>
      <c r="H8" s="19"/>
    </row>
    <row r="9" spans="2:8" ht="178.5">
      <c r="C9" s="365"/>
      <c r="D9" s="8" t="s">
        <v>183</v>
      </c>
      <c r="E9" s="16" t="s">
        <v>710</v>
      </c>
      <c r="F9" s="356" t="s">
        <v>1090</v>
      </c>
      <c r="G9" s="72">
        <v>276</v>
      </c>
      <c r="H9" s="19"/>
    </row>
    <row r="10" spans="2:8" ht="76.5">
      <c r="C10" s="365"/>
      <c r="D10" s="16" t="s">
        <v>184</v>
      </c>
      <c r="E10" s="16" t="s">
        <v>1160</v>
      </c>
      <c r="F10" s="377"/>
      <c r="G10" s="72">
        <v>41</v>
      </c>
    </row>
    <row r="11" spans="2:8" ht="105">
      <c r="C11" s="365"/>
      <c r="D11" s="16" t="s">
        <v>185</v>
      </c>
      <c r="E11" s="16" t="s">
        <v>702</v>
      </c>
      <c r="F11" s="305" t="s">
        <v>1090</v>
      </c>
      <c r="G11" s="72" t="s">
        <v>701</v>
      </c>
    </row>
    <row r="12" spans="2:8" ht="102">
      <c r="C12" s="365"/>
      <c r="D12" s="16" t="s">
        <v>186</v>
      </c>
      <c r="E12" s="16" t="s">
        <v>703</v>
      </c>
      <c r="F12" s="184" t="s">
        <v>1071</v>
      </c>
      <c r="G12" s="72">
        <v>6</v>
      </c>
    </row>
    <row r="13" spans="2:8" ht="178.5">
      <c r="C13" s="365"/>
      <c r="D13" s="16" t="s">
        <v>187</v>
      </c>
      <c r="E13" s="16" t="s">
        <v>710</v>
      </c>
      <c r="F13" s="356" t="s">
        <v>1090</v>
      </c>
      <c r="G13" s="72">
        <v>276</v>
      </c>
    </row>
    <row r="14" spans="2:8" ht="114.75">
      <c r="C14" s="365"/>
      <c r="D14" s="16" t="s">
        <v>188</v>
      </c>
      <c r="E14" s="16" t="s">
        <v>1145</v>
      </c>
      <c r="F14" s="377"/>
      <c r="G14" s="72" t="s">
        <v>1144</v>
      </c>
    </row>
    <row r="15" spans="2:8" ht="25.5">
      <c r="C15" s="365"/>
      <c r="D15" s="21" t="s">
        <v>189</v>
      </c>
      <c r="E15" s="359" t="s">
        <v>161</v>
      </c>
      <c r="F15" s="360"/>
      <c r="G15" s="361"/>
    </row>
    <row r="16" spans="2:8" ht="26.25" thickBot="1">
      <c r="C16" s="366"/>
      <c r="D16" s="125" t="s">
        <v>157</v>
      </c>
      <c r="E16" s="362"/>
      <c r="F16" s="363"/>
      <c r="G16" s="364"/>
    </row>
  </sheetData>
  <mergeCells count="4">
    <mergeCell ref="C7:C16"/>
    <mergeCell ref="E15:G16"/>
    <mergeCell ref="F13:F14"/>
    <mergeCell ref="F9:F10"/>
  </mergeCells>
  <hyperlinks>
    <hyperlink ref="F7" r:id="rId1" xr:uid="{E41DFF59-1D0F-464B-9AFA-4998C96D65C6}"/>
    <hyperlink ref="F11" r:id="rId2" xr:uid="{51ED7B30-FDD1-405D-964F-8AC819E166A7}"/>
    <hyperlink ref="F9" r:id="rId3" xr:uid="{7B182C72-60C4-49AF-A932-56644ABE1F32}"/>
    <hyperlink ref="F8" r:id="rId4" xr:uid="{797A99AC-CF70-4909-85A8-5CE37442FA2D}"/>
    <hyperlink ref="F13" r:id="rId5" xr:uid="{543ADACF-2F51-4592-A42C-DA66F0309F04}"/>
    <hyperlink ref="F12" r:id="rId6" xr:uid="{7A0DA571-C63B-4499-89B4-F5C4164F205B}"/>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6D756B-BD4C-4978-832F-434243A1234B}">
  <sheetPr codeName="Sheet2"/>
  <dimension ref="B1:K26"/>
  <sheetViews>
    <sheetView showGridLines="0" topLeftCell="D2" workbookViewId="0">
      <selection activeCell="G9" sqref="G9"/>
    </sheetView>
  </sheetViews>
  <sheetFormatPr defaultRowHeight="12.75"/>
  <cols>
    <col min="1" max="1" width="9.140625" style="9"/>
    <col min="2" max="2" width="5.140625" style="9" bestFit="1" customWidth="1"/>
    <col min="3" max="3" width="59" style="9" customWidth="1"/>
    <col min="4" max="4" width="46.42578125" style="9" bestFit="1" customWidth="1"/>
    <col min="5" max="5" width="37.140625" style="9" customWidth="1"/>
    <col min="6" max="7" width="34.140625" style="9" customWidth="1"/>
    <col min="8" max="8" width="35.85546875" style="9" customWidth="1"/>
    <col min="9" max="9" width="20.7109375" style="9" customWidth="1"/>
    <col min="10" max="10" width="24.28515625" style="9" customWidth="1"/>
    <col min="11" max="11" width="13.28515625" style="9" bestFit="1" customWidth="1"/>
    <col min="12" max="16384" width="9.140625" style="9"/>
  </cols>
  <sheetData>
    <row r="1" spans="2:8" ht="13.5" thickBot="1"/>
    <row r="2" spans="2:8">
      <c r="B2" s="89">
        <v>2</v>
      </c>
      <c r="C2" s="82" t="s">
        <v>2</v>
      </c>
    </row>
    <row r="3" spans="2:8">
      <c r="B3" s="90">
        <v>2.2999999999999998</v>
      </c>
      <c r="C3" s="84" t="s">
        <v>136</v>
      </c>
    </row>
    <row r="4" spans="2:8" ht="13.5" thickBot="1">
      <c r="B4" s="91" t="s">
        <v>190</v>
      </c>
      <c r="C4" s="100" t="s">
        <v>191</v>
      </c>
    </row>
    <row r="5" spans="2:8" ht="13.5" thickBot="1"/>
    <row r="6" spans="2:8" ht="25.5">
      <c r="C6" s="60" t="s">
        <v>4</v>
      </c>
      <c r="D6" s="69" t="s">
        <v>27</v>
      </c>
      <c r="E6" s="69" t="s">
        <v>6</v>
      </c>
      <c r="F6" s="69" t="s">
        <v>7</v>
      </c>
      <c r="G6" s="70" t="s">
        <v>8</v>
      </c>
      <c r="H6" s="20"/>
    </row>
    <row r="7" spans="2:8" ht="89.25">
      <c r="C7" s="365" t="s">
        <v>704</v>
      </c>
      <c r="D7" s="8" t="s">
        <v>705</v>
      </c>
      <c r="E7" s="39" t="s">
        <v>711</v>
      </c>
      <c r="F7" s="356" t="s">
        <v>1090</v>
      </c>
      <c r="G7" s="72" t="s">
        <v>785</v>
      </c>
      <c r="H7" s="19"/>
    </row>
    <row r="8" spans="2:8" ht="63.75">
      <c r="C8" s="365"/>
      <c r="D8" s="8" t="s">
        <v>706</v>
      </c>
      <c r="E8" s="6" t="s">
        <v>1161</v>
      </c>
      <c r="F8" s="351"/>
      <c r="G8" s="72" t="s">
        <v>785</v>
      </c>
      <c r="H8" s="19"/>
    </row>
    <row r="9" spans="2:8" ht="114.75">
      <c r="C9" s="365"/>
      <c r="D9" s="8" t="s">
        <v>707</v>
      </c>
      <c r="E9" s="16" t="s">
        <v>1146</v>
      </c>
      <c r="F9" s="377"/>
      <c r="G9" s="72" t="s">
        <v>1144</v>
      </c>
      <c r="H9" s="19"/>
    </row>
    <row r="10" spans="2:8" ht="63.75">
      <c r="C10" s="365"/>
      <c r="D10" s="16" t="s">
        <v>708</v>
      </c>
      <c r="E10" s="359" t="s">
        <v>161</v>
      </c>
      <c r="F10" s="360"/>
      <c r="G10" s="361"/>
    </row>
    <row r="11" spans="2:8" ht="76.5">
      <c r="C11" s="365"/>
      <c r="D11" s="16" t="s">
        <v>159</v>
      </c>
      <c r="E11" s="371"/>
      <c r="F11" s="372"/>
      <c r="G11" s="373"/>
    </row>
    <row r="12" spans="2:8" ht="51">
      <c r="C12" s="365"/>
      <c r="D12" s="16" t="s">
        <v>160</v>
      </c>
      <c r="E12" s="371"/>
      <c r="F12" s="372"/>
      <c r="G12" s="373"/>
    </row>
    <row r="13" spans="2:8" ht="12.75" customHeight="1">
      <c r="C13" s="365"/>
      <c r="D13" s="16" t="s">
        <v>709</v>
      </c>
      <c r="E13" s="371"/>
      <c r="F13" s="372"/>
      <c r="G13" s="373"/>
    </row>
    <row r="14" spans="2:8" ht="26.25" customHeight="1">
      <c r="C14" s="365"/>
      <c r="D14" s="21" t="s">
        <v>157</v>
      </c>
      <c r="E14" s="371"/>
      <c r="F14" s="372"/>
      <c r="G14" s="373"/>
    </row>
    <row r="15" spans="2:8" ht="15" customHeight="1" thickBot="1">
      <c r="C15" s="366"/>
      <c r="D15" s="125" t="s">
        <v>158</v>
      </c>
      <c r="E15" s="362"/>
      <c r="F15" s="363"/>
      <c r="G15" s="364"/>
    </row>
    <row r="16" spans="2:8" ht="13.5" thickBot="1"/>
    <row r="17" spans="3:11" ht="25.5">
      <c r="C17" s="113"/>
      <c r="D17" s="94" t="s">
        <v>164</v>
      </c>
      <c r="E17" s="62" t="s">
        <v>170</v>
      </c>
      <c r="F17" s="62" t="s">
        <v>171</v>
      </c>
      <c r="G17" s="62" t="s">
        <v>172</v>
      </c>
      <c r="H17" s="62" t="s">
        <v>173</v>
      </c>
      <c r="I17" s="63" t="s">
        <v>721</v>
      </c>
    </row>
    <row r="18" spans="3:11">
      <c r="C18" s="126" t="s">
        <v>712</v>
      </c>
      <c r="D18" s="378" t="s">
        <v>730</v>
      </c>
      <c r="E18" s="33">
        <v>1982207.6</v>
      </c>
      <c r="F18" s="33">
        <v>5285220</v>
      </c>
      <c r="G18" s="33">
        <v>5828268</v>
      </c>
      <c r="H18" s="326">
        <v>3791</v>
      </c>
      <c r="I18" s="127"/>
    </row>
    <row r="19" spans="3:11">
      <c r="C19" s="128" t="s">
        <v>713</v>
      </c>
      <c r="D19" s="379"/>
      <c r="E19" s="33">
        <v>1277939.8</v>
      </c>
      <c r="F19" s="33">
        <v>6050898</v>
      </c>
      <c r="G19" s="33">
        <v>5963380</v>
      </c>
      <c r="H19" s="326">
        <f>SUM(H20:H24)</f>
        <v>7594749.0012999997</v>
      </c>
      <c r="I19" s="129">
        <v>8000000</v>
      </c>
    </row>
    <row r="20" spans="3:11">
      <c r="C20" s="104" t="s">
        <v>714</v>
      </c>
      <c r="D20" s="379"/>
      <c r="E20" s="33"/>
      <c r="F20" s="249"/>
      <c r="G20" s="249"/>
      <c r="H20" s="326">
        <v>2049160</v>
      </c>
      <c r="I20" s="130"/>
    </row>
    <row r="21" spans="3:11">
      <c r="C21" s="104" t="s">
        <v>715</v>
      </c>
      <c r="D21" s="379"/>
      <c r="E21" s="53"/>
      <c r="F21" s="14"/>
      <c r="G21" s="14"/>
      <c r="H21" s="327"/>
      <c r="I21" s="130"/>
    </row>
    <row r="22" spans="3:11">
      <c r="C22" s="104" t="s">
        <v>716</v>
      </c>
      <c r="D22" s="379"/>
      <c r="E22" s="53"/>
      <c r="F22" s="14"/>
      <c r="G22" s="14"/>
      <c r="H22" s="328">
        <v>1.2999999999999999E-3</v>
      </c>
      <c r="I22" s="130"/>
      <c r="K22" s="342"/>
    </row>
    <row r="23" spans="3:11" ht="63.75">
      <c r="C23" s="131" t="s">
        <v>720</v>
      </c>
      <c r="D23" s="379"/>
      <c r="E23" s="53"/>
      <c r="F23" s="14"/>
      <c r="G23" s="14"/>
      <c r="H23" s="329">
        <f>37012+3491377+209859+1639220</f>
        <v>5377468</v>
      </c>
      <c r="I23" s="130"/>
    </row>
    <row r="24" spans="3:11">
      <c r="C24" s="104" t="s">
        <v>717</v>
      </c>
      <c r="D24" s="380"/>
      <c r="E24" s="53"/>
      <c r="F24" s="14"/>
      <c r="G24" s="14"/>
      <c r="H24" s="326">
        <v>168121</v>
      </c>
      <c r="I24" s="130"/>
    </row>
    <row r="25" spans="3:11">
      <c r="C25" s="126" t="s">
        <v>167</v>
      </c>
      <c r="D25" s="27" t="s">
        <v>718</v>
      </c>
      <c r="E25" s="322">
        <v>1</v>
      </c>
      <c r="F25" s="322">
        <v>1</v>
      </c>
      <c r="G25" s="322">
        <v>1</v>
      </c>
      <c r="H25" s="330">
        <v>1</v>
      </c>
      <c r="I25" s="130"/>
    </row>
    <row r="26" spans="3:11" ht="13.5" thickBot="1">
      <c r="C26" s="105" t="s">
        <v>174</v>
      </c>
      <c r="D26" s="66" t="s">
        <v>719</v>
      </c>
      <c r="E26" s="132"/>
      <c r="F26" s="67"/>
      <c r="G26" s="67"/>
      <c r="H26" s="133" t="s">
        <v>1132</v>
      </c>
      <c r="I26" s="111"/>
    </row>
  </sheetData>
  <mergeCells count="4">
    <mergeCell ref="D18:D24"/>
    <mergeCell ref="C7:C15"/>
    <mergeCell ref="E10:G15"/>
    <mergeCell ref="F7:F9"/>
  </mergeCells>
  <hyperlinks>
    <hyperlink ref="F7" r:id="rId1" xr:uid="{35BE0CDD-D569-4DB0-B984-4C64E5A3F7D7}"/>
  </hyperlinks>
  <pageMargins left="0.7" right="0.7" top="0.75" bottom="0.75" header="0.3" footer="0.3"/>
  <pageSetup paperSize="9" orientation="portrait" verticalDpi="0"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A0221D-D5A4-401A-A0C6-F827C375B7BE}">
  <dimension ref="B1:I25"/>
  <sheetViews>
    <sheetView showGridLines="0" topLeftCell="D7" workbookViewId="0">
      <selection activeCell="E9" sqref="E9"/>
    </sheetView>
  </sheetViews>
  <sheetFormatPr defaultColWidth="9.28515625" defaultRowHeight="12.75"/>
  <cols>
    <col min="1" max="1" width="9.28515625" style="9"/>
    <col min="2" max="2" width="5.140625" style="9" bestFit="1" customWidth="1"/>
    <col min="3" max="3" width="62.28515625" style="9" bestFit="1" customWidth="1"/>
    <col min="4" max="4" width="44.28515625" style="9" bestFit="1" customWidth="1"/>
    <col min="5" max="5" width="30.85546875" style="9" bestFit="1" customWidth="1"/>
    <col min="6" max="6" width="24.7109375" style="9" customWidth="1"/>
    <col min="7" max="7" width="30.28515625" style="9" bestFit="1" customWidth="1"/>
    <col min="8" max="8" width="20.28515625" style="9" bestFit="1" customWidth="1"/>
    <col min="9" max="9" width="43.140625" style="9" bestFit="1" customWidth="1"/>
    <col min="10" max="16384" width="9.28515625" style="9"/>
  </cols>
  <sheetData>
    <row r="1" spans="2:8" ht="13.5" thickBot="1"/>
    <row r="2" spans="2:8">
      <c r="B2" s="89">
        <v>2</v>
      </c>
      <c r="C2" s="82" t="s">
        <v>2</v>
      </c>
    </row>
    <row r="3" spans="2:8">
      <c r="B3" s="90">
        <v>2.2999999999999998</v>
      </c>
      <c r="C3" s="84" t="s">
        <v>136</v>
      </c>
    </row>
    <row r="4" spans="2:8" ht="13.5" thickBot="1">
      <c r="B4" s="91" t="s">
        <v>192</v>
      </c>
      <c r="C4" s="100" t="s">
        <v>193</v>
      </c>
    </row>
    <row r="5" spans="2:8" ht="13.5" thickBot="1"/>
    <row r="6" spans="2:8" ht="25.5">
      <c r="C6" s="60" t="s">
        <v>4</v>
      </c>
      <c r="D6" s="69" t="s">
        <v>27</v>
      </c>
      <c r="E6" s="69" t="s">
        <v>6</v>
      </c>
      <c r="F6" s="69" t="s">
        <v>7</v>
      </c>
      <c r="G6" s="70" t="s">
        <v>8</v>
      </c>
      <c r="H6" s="20"/>
    </row>
    <row r="7" spans="2:8" ht="102">
      <c r="C7" s="347" t="s">
        <v>196</v>
      </c>
      <c r="D7" s="8" t="s">
        <v>194</v>
      </c>
      <c r="E7" s="39" t="s">
        <v>197</v>
      </c>
      <c r="F7" s="356" t="s">
        <v>1090</v>
      </c>
      <c r="G7" s="393">
        <v>133</v>
      </c>
      <c r="H7" s="19"/>
    </row>
    <row r="8" spans="2:8" ht="76.5">
      <c r="C8" s="348"/>
      <c r="D8" s="8" t="s">
        <v>728</v>
      </c>
      <c r="E8" s="16" t="s">
        <v>724</v>
      </c>
      <c r="F8" s="351"/>
      <c r="G8" s="394"/>
      <c r="H8" s="19"/>
    </row>
    <row r="9" spans="2:8" ht="127.5">
      <c r="C9" s="348"/>
      <c r="D9" s="8" t="s">
        <v>723</v>
      </c>
      <c r="E9" s="16" t="s">
        <v>1147</v>
      </c>
      <c r="F9" s="377"/>
      <c r="G9" s="72" t="s">
        <v>1144</v>
      </c>
      <c r="H9" s="19"/>
    </row>
    <row r="10" spans="2:8" ht="63.75">
      <c r="C10" s="348"/>
      <c r="D10" s="73" t="s">
        <v>726</v>
      </c>
      <c r="E10" s="381" t="s">
        <v>161</v>
      </c>
      <c r="F10" s="382"/>
      <c r="G10" s="383"/>
      <c r="H10" s="19"/>
    </row>
    <row r="11" spans="2:8" ht="76.5">
      <c r="C11" s="348"/>
      <c r="D11" s="6" t="s">
        <v>159</v>
      </c>
      <c r="E11" s="384"/>
      <c r="F11" s="385"/>
      <c r="G11" s="386"/>
    </row>
    <row r="12" spans="2:8" ht="51">
      <c r="C12" s="348"/>
      <c r="D12" s="16" t="s">
        <v>160</v>
      </c>
      <c r="E12" s="384"/>
      <c r="F12" s="385"/>
      <c r="G12" s="386"/>
    </row>
    <row r="13" spans="2:8" ht="15" customHeight="1">
      <c r="C13" s="348"/>
      <c r="D13" s="8" t="s">
        <v>195</v>
      </c>
      <c r="E13" s="384"/>
      <c r="F13" s="385"/>
      <c r="G13" s="386"/>
    </row>
    <row r="14" spans="2:8" ht="25.5">
      <c r="C14" s="348"/>
      <c r="D14" s="8" t="s">
        <v>157</v>
      </c>
      <c r="E14" s="384"/>
      <c r="F14" s="385"/>
      <c r="G14" s="386"/>
    </row>
    <row r="15" spans="2:8" ht="15" customHeight="1" thickBot="1">
      <c r="C15" s="349"/>
      <c r="D15" s="74" t="s">
        <v>158</v>
      </c>
      <c r="E15" s="387"/>
      <c r="F15" s="388"/>
      <c r="G15" s="389"/>
    </row>
    <row r="16" spans="2:8" ht="13.5" thickBot="1"/>
    <row r="17" spans="3:9" ht="38.25">
      <c r="C17" s="134"/>
      <c r="D17" s="69" t="s">
        <v>164</v>
      </c>
      <c r="E17" s="62" t="s">
        <v>170</v>
      </c>
      <c r="F17" s="62" t="s">
        <v>171</v>
      </c>
      <c r="G17" s="62" t="s">
        <v>172</v>
      </c>
      <c r="H17" s="62" t="s">
        <v>173</v>
      </c>
      <c r="I17" s="76" t="s">
        <v>214</v>
      </c>
    </row>
    <row r="18" spans="3:9">
      <c r="C18" s="114" t="s">
        <v>198</v>
      </c>
      <c r="D18" s="390" t="s">
        <v>730</v>
      </c>
      <c r="E18" s="14"/>
      <c r="F18" s="33">
        <v>1095</v>
      </c>
      <c r="G18" s="14">
        <v>349</v>
      </c>
      <c r="H18" s="14">
        <v>293</v>
      </c>
      <c r="I18" s="130"/>
    </row>
    <row r="19" spans="3:9">
      <c r="C19" s="114" t="s">
        <v>199</v>
      </c>
      <c r="D19" s="391"/>
      <c r="E19" s="14">
        <v>314</v>
      </c>
      <c r="F19" s="33">
        <v>1094.3900000000001</v>
      </c>
      <c r="G19" s="14">
        <v>350</v>
      </c>
      <c r="H19" s="14">
        <v>293</v>
      </c>
      <c r="I19" s="130">
        <v>300</v>
      </c>
    </row>
    <row r="20" spans="3:9">
      <c r="C20" s="114" t="s">
        <v>200</v>
      </c>
      <c r="D20" s="391"/>
      <c r="E20" s="14"/>
      <c r="F20" s="14"/>
      <c r="G20" s="14"/>
      <c r="H20" s="14"/>
      <c r="I20" s="130"/>
    </row>
    <row r="21" spans="3:9">
      <c r="C21" s="114" t="s">
        <v>201</v>
      </c>
      <c r="D21" s="391"/>
      <c r="E21" s="14"/>
      <c r="F21" s="14"/>
      <c r="G21" s="14"/>
      <c r="H21" s="14"/>
      <c r="I21" s="130"/>
    </row>
    <row r="22" spans="3:9">
      <c r="C22" s="114" t="s">
        <v>202</v>
      </c>
      <c r="D22" s="391"/>
      <c r="E22" s="14"/>
      <c r="F22" s="14"/>
      <c r="G22" s="14"/>
      <c r="H22" s="14"/>
      <c r="I22" s="130"/>
    </row>
    <row r="23" spans="3:9">
      <c r="C23" s="114" t="s">
        <v>203</v>
      </c>
      <c r="D23" s="391"/>
      <c r="E23" s="14"/>
      <c r="F23" s="14"/>
      <c r="G23" s="14"/>
      <c r="H23" s="14"/>
      <c r="I23" s="130"/>
    </row>
    <row r="24" spans="3:9">
      <c r="C24" s="114" t="s">
        <v>204</v>
      </c>
      <c r="D24" s="392"/>
      <c r="E24" s="14"/>
      <c r="F24" s="33"/>
      <c r="G24" s="14"/>
      <c r="H24" s="14"/>
      <c r="I24" s="130"/>
    </row>
    <row r="25" spans="3:9" ht="13.5" thickBot="1">
      <c r="C25" s="79" t="s">
        <v>205</v>
      </c>
      <c r="D25" s="66" t="s">
        <v>206</v>
      </c>
      <c r="E25" s="80">
        <v>1</v>
      </c>
      <c r="F25" s="80">
        <v>1</v>
      </c>
      <c r="G25" s="80">
        <v>1</v>
      </c>
      <c r="H25" s="80">
        <v>1</v>
      </c>
      <c r="I25" s="81">
        <v>1</v>
      </c>
    </row>
  </sheetData>
  <mergeCells count="5">
    <mergeCell ref="E10:G15"/>
    <mergeCell ref="D18:D24"/>
    <mergeCell ref="F7:F9"/>
    <mergeCell ref="G7:G8"/>
    <mergeCell ref="C7:C15"/>
  </mergeCells>
  <hyperlinks>
    <hyperlink ref="F7" r:id="rId1" xr:uid="{D0112821-E5E9-4392-AD8A-6210DC38B0C9}"/>
  </hyperlinks>
  <pageMargins left="0.7" right="0.7" top="0.75" bottom="0.75" header="0.3" footer="0.3"/>
  <pageSetup paperSize="9" orientation="portrait" verticalDpi="0"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DC49F3-26C6-4AC2-83F0-AE656EC17B5A}">
  <sheetPr codeName="Sheet1"/>
  <dimension ref="B1:I20"/>
  <sheetViews>
    <sheetView showGridLines="0" topLeftCell="D7" workbookViewId="0">
      <selection activeCell="G7" sqref="G7:G8"/>
    </sheetView>
  </sheetViews>
  <sheetFormatPr defaultColWidth="9.28515625" defaultRowHeight="12.75"/>
  <cols>
    <col min="1" max="1" width="9.28515625" style="9"/>
    <col min="2" max="2" width="5.140625" style="9" bestFit="1" customWidth="1"/>
    <col min="3" max="3" width="62.28515625" style="9" bestFit="1" customWidth="1"/>
    <col min="4" max="4" width="53.42578125" style="9" customWidth="1"/>
    <col min="5" max="5" width="30.85546875" style="9" bestFit="1" customWidth="1"/>
    <col min="6" max="6" width="25.28515625" style="9" customWidth="1"/>
    <col min="7" max="7" width="30.28515625" style="9" bestFit="1" customWidth="1"/>
    <col min="8" max="8" width="20.28515625" style="9" bestFit="1" customWidth="1"/>
    <col min="9" max="9" width="43.140625" style="9" bestFit="1" customWidth="1"/>
    <col min="10" max="16384" width="9.28515625" style="9"/>
  </cols>
  <sheetData>
    <row r="1" spans="2:8" ht="13.5" thickBot="1"/>
    <row r="2" spans="2:8">
      <c r="B2" s="89">
        <v>2</v>
      </c>
      <c r="C2" s="82" t="s">
        <v>2</v>
      </c>
    </row>
    <row r="3" spans="2:8">
      <c r="B3" s="90">
        <v>2.2999999999999998</v>
      </c>
      <c r="C3" s="84" t="s">
        <v>136</v>
      </c>
    </row>
    <row r="4" spans="2:8" ht="13.5" thickBot="1">
      <c r="B4" s="91" t="s">
        <v>207</v>
      </c>
      <c r="C4" s="100" t="s">
        <v>208</v>
      </c>
    </row>
    <row r="5" spans="2:8" ht="13.5" thickBot="1"/>
    <row r="6" spans="2:8" ht="25.5">
      <c r="C6" s="60" t="s">
        <v>4</v>
      </c>
      <c r="D6" s="69" t="s">
        <v>27</v>
      </c>
      <c r="E6" s="69" t="s">
        <v>6</v>
      </c>
      <c r="F6" s="69" t="s">
        <v>7</v>
      </c>
      <c r="G6" s="70" t="s">
        <v>8</v>
      </c>
      <c r="H6" s="20"/>
    </row>
    <row r="7" spans="2:8" ht="127.5">
      <c r="C7" s="347" t="s">
        <v>209</v>
      </c>
      <c r="D7" s="6" t="s">
        <v>213</v>
      </c>
      <c r="E7" s="39" t="s">
        <v>197</v>
      </c>
      <c r="F7" s="356" t="s">
        <v>1090</v>
      </c>
      <c r="G7" s="393">
        <v>133</v>
      </c>
      <c r="H7" s="19"/>
    </row>
    <row r="8" spans="2:8" ht="127.5">
      <c r="C8" s="348"/>
      <c r="D8" s="135" t="s">
        <v>727</v>
      </c>
      <c r="E8" s="16" t="s">
        <v>725</v>
      </c>
      <c r="F8" s="351"/>
      <c r="G8" s="394"/>
      <c r="H8" s="19"/>
    </row>
    <row r="9" spans="2:8" ht="127.5">
      <c r="C9" s="348"/>
      <c r="D9" s="8" t="s">
        <v>723</v>
      </c>
      <c r="E9" s="16" t="s">
        <v>1148</v>
      </c>
      <c r="F9" s="377"/>
      <c r="G9" s="72" t="s">
        <v>1144</v>
      </c>
      <c r="H9" s="19"/>
    </row>
    <row r="10" spans="2:8" ht="51">
      <c r="C10" s="348"/>
      <c r="D10" s="73" t="s">
        <v>726</v>
      </c>
      <c r="E10" s="381" t="s">
        <v>161</v>
      </c>
      <c r="F10" s="382"/>
      <c r="G10" s="383"/>
      <c r="H10" s="19"/>
    </row>
    <row r="11" spans="2:8" ht="63.75">
      <c r="C11" s="348"/>
      <c r="D11" s="6" t="s">
        <v>159</v>
      </c>
      <c r="E11" s="384"/>
      <c r="F11" s="385"/>
      <c r="G11" s="386"/>
    </row>
    <row r="12" spans="2:8" ht="51">
      <c r="C12" s="348"/>
      <c r="D12" s="16" t="s">
        <v>160</v>
      </c>
      <c r="E12" s="384"/>
      <c r="F12" s="385"/>
      <c r="G12" s="386"/>
    </row>
    <row r="13" spans="2:8" ht="15" customHeight="1">
      <c r="C13" s="348"/>
      <c r="D13" s="16" t="s">
        <v>210</v>
      </c>
      <c r="E13" s="384"/>
      <c r="F13" s="385"/>
      <c r="G13" s="386"/>
    </row>
    <row r="14" spans="2:8" ht="25.5">
      <c r="C14" s="348"/>
      <c r="D14" s="8" t="s">
        <v>157</v>
      </c>
      <c r="E14" s="384"/>
      <c r="F14" s="385"/>
      <c r="G14" s="386"/>
    </row>
    <row r="15" spans="2:8" ht="15" customHeight="1" thickBot="1">
      <c r="C15" s="349"/>
      <c r="D15" s="74" t="s">
        <v>158</v>
      </c>
      <c r="E15" s="387"/>
      <c r="F15" s="388"/>
      <c r="G15" s="389"/>
    </row>
    <row r="16" spans="2:8" ht="13.5" thickBot="1"/>
    <row r="17" spans="3:9" ht="38.25">
      <c r="C17" s="60" t="s">
        <v>208</v>
      </c>
      <c r="D17" s="69" t="s">
        <v>164</v>
      </c>
      <c r="E17" s="62" t="s">
        <v>170</v>
      </c>
      <c r="F17" s="62" t="s">
        <v>171</v>
      </c>
      <c r="G17" s="62" t="s">
        <v>172</v>
      </c>
      <c r="H17" s="62" t="s">
        <v>173</v>
      </c>
      <c r="I17" s="70" t="s">
        <v>214</v>
      </c>
    </row>
    <row r="18" spans="3:9">
      <c r="C18" s="116" t="s">
        <v>211</v>
      </c>
      <c r="D18" s="390" t="s">
        <v>730</v>
      </c>
      <c r="E18" s="33">
        <v>3259224</v>
      </c>
      <c r="F18" s="33">
        <v>6023835</v>
      </c>
      <c r="G18" s="33">
        <v>5962788</v>
      </c>
      <c r="H18" s="33">
        <v>7591806</v>
      </c>
      <c r="I18" s="78"/>
    </row>
    <row r="19" spans="3:9">
      <c r="C19" s="114" t="s">
        <v>212</v>
      </c>
      <c r="D19" s="391"/>
      <c r="E19" s="33">
        <v>3259224</v>
      </c>
      <c r="F19" s="33">
        <v>6023835</v>
      </c>
      <c r="G19" s="33">
        <v>5962788</v>
      </c>
      <c r="H19" s="33">
        <v>6726806</v>
      </c>
      <c r="I19" s="136" t="s">
        <v>215</v>
      </c>
    </row>
    <row r="20" spans="3:9" ht="13.5" thickBot="1">
      <c r="C20" s="79" t="s">
        <v>205</v>
      </c>
      <c r="D20" s="66" t="s">
        <v>206</v>
      </c>
      <c r="E20" s="80">
        <v>1</v>
      </c>
      <c r="F20" s="80">
        <v>1</v>
      </c>
      <c r="G20" s="80">
        <v>1</v>
      </c>
      <c r="H20" s="80">
        <v>1</v>
      </c>
      <c r="I20" s="81">
        <v>1</v>
      </c>
    </row>
  </sheetData>
  <mergeCells count="5">
    <mergeCell ref="F7:F9"/>
    <mergeCell ref="G7:G8"/>
    <mergeCell ref="D18:D19"/>
    <mergeCell ref="E10:G15"/>
    <mergeCell ref="C7:C15"/>
  </mergeCells>
  <hyperlinks>
    <hyperlink ref="F7" r:id="rId1" xr:uid="{AA77FC63-37F6-4AAD-8B48-302F625E3BD4}"/>
  </hyperlinks>
  <pageMargins left="0.7" right="0.7" top="0.75" bottom="0.75" header="0.3" footer="0.3"/>
  <pageSetup paperSize="9" orientation="portrait" verticalDpi="0" r:id="rId2"/>
  <legacy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664391-2045-4F0A-AA06-EACF1CC97F77}">
  <dimension ref="B1:I30"/>
  <sheetViews>
    <sheetView showGridLines="0" topLeftCell="D6" workbookViewId="0">
      <selection activeCell="E9" sqref="E9"/>
    </sheetView>
  </sheetViews>
  <sheetFormatPr defaultColWidth="9.28515625" defaultRowHeight="12.75"/>
  <cols>
    <col min="1" max="1" width="9.28515625" style="9"/>
    <col min="2" max="2" width="5.140625" style="9" bestFit="1" customWidth="1"/>
    <col min="3" max="3" width="62.28515625" style="9" bestFit="1" customWidth="1"/>
    <col min="4" max="4" width="44.28515625" style="9" bestFit="1" customWidth="1"/>
    <col min="5" max="5" width="30.85546875" style="9" bestFit="1" customWidth="1"/>
    <col min="6" max="6" width="25.28515625" style="9" customWidth="1"/>
    <col min="7" max="7" width="30.28515625" style="9" bestFit="1" customWidth="1"/>
    <col min="8" max="8" width="20.28515625" style="9" bestFit="1" customWidth="1"/>
    <col min="9" max="9" width="43.140625" style="9" bestFit="1" customWidth="1"/>
    <col min="10" max="16384" width="9.28515625" style="9"/>
  </cols>
  <sheetData>
    <row r="1" spans="2:8" ht="13.5" thickBot="1"/>
    <row r="2" spans="2:8">
      <c r="B2" s="89">
        <v>2</v>
      </c>
      <c r="C2" s="82" t="s">
        <v>2</v>
      </c>
    </row>
    <row r="3" spans="2:8">
      <c r="B3" s="90">
        <v>2.2999999999999998</v>
      </c>
      <c r="C3" s="84" t="s">
        <v>136</v>
      </c>
    </row>
    <row r="4" spans="2:8" ht="13.5" thickBot="1">
      <c r="B4" s="91" t="s">
        <v>216</v>
      </c>
      <c r="C4" s="100" t="s">
        <v>217</v>
      </c>
    </row>
    <row r="5" spans="2:8" ht="13.5" thickBot="1"/>
    <row r="6" spans="2:8" ht="25.5">
      <c r="C6" s="60" t="s">
        <v>4</v>
      </c>
      <c r="D6" s="69" t="s">
        <v>27</v>
      </c>
      <c r="E6" s="69" t="s">
        <v>6</v>
      </c>
      <c r="F6" s="69" t="s">
        <v>7</v>
      </c>
      <c r="G6" s="70" t="s">
        <v>8</v>
      </c>
      <c r="H6" s="20"/>
    </row>
    <row r="7" spans="2:8" ht="114.75" customHeight="1">
      <c r="C7" s="397" t="s">
        <v>218</v>
      </c>
      <c r="D7" s="6" t="s">
        <v>219</v>
      </c>
      <c r="E7" s="39" t="s">
        <v>197</v>
      </c>
      <c r="F7" s="350" t="s">
        <v>1090</v>
      </c>
      <c r="G7" s="393" t="s">
        <v>227</v>
      </c>
      <c r="H7" s="19"/>
    </row>
    <row r="8" spans="2:8" ht="51">
      <c r="C8" s="398"/>
      <c r="D8" s="71" t="s">
        <v>722</v>
      </c>
      <c r="E8" s="16" t="s">
        <v>729</v>
      </c>
      <c r="F8" s="351"/>
      <c r="G8" s="394"/>
      <c r="H8" s="19"/>
    </row>
    <row r="9" spans="2:8" ht="89.25">
      <c r="C9" s="398"/>
      <c r="D9" s="8" t="s">
        <v>723</v>
      </c>
      <c r="E9" s="16" t="s">
        <v>1149</v>
      </c>
      <c r="F9" s="377"/>
      <c r="G9" s="72">
        <v>587</v>
      </c>
      <c r="H9" s="19"/>
    </row>
    <row r="10" spans="2:8" ht="63.75">
      <c r="C10" s="398"/>
      <c r="D10" s="73" t="s">
        <v>726</v>
      </c>
      <c r="E10" s="381" t="s">
        <v>161</v>
      </c>
      <c r="F10" s="382"/>
      <c r="G10" s="383"/>
      <c r="H10" s="19"/>
    </row>
    <row r="11" spans="2:8" ht="76.5">
      <c r="C11" s="398"/>
      <c r="D11" s="6" t="s">
        <v>159</v>
      </c>
      <c r="E11" s="384"/>
      <c r="F11" s="385"/>
      <c r="G11" s="386"/>
    </row>
    <row r="12" spans="2:8" ht="51">
      <c r="C12" s="398"/>
      <c r="D12" s="16" t="s">
        <v>160</v>
      </c>
      <c r="E12" s="384"/>
      <c r="F12" s="385"/>
      <c r="G12" s="386"/>
    </row>
    <row r="13" spans="2:8" ht="15" customHeight="1">
      <c r="C13" s="398"/>
      <c r="D13" s="16" t="s">
        <v>220</v>
      </c>
      <c r="E13" s="384"/>
      <c r="F13" s="385"/>
      <c r="G13" s="386"/>
    </row>
    <row r="14" spans="2:8" ht="25.5">
      <c r="C14" s="398"/>
      <c r="D14" s="8" t="s">
        <v>157</v>
      </c>
      <c r="E14" s="384"/>
      <c r="F14" s="385"/>
      <c r="G14" s="386"/>
    </row>
    <row r="15" spans="2:8" ht="15" customHeight="1" thickBot="1">
      <c r="C15" s="399"/>
      <c r="D15" s="74" t="s">
        <v>158</v>
      </c>
      <c r="E15" s="387"/>
      <c r="F15" s="388"/>
      <c r="G15" s="389"/>
    </row>
    <row r="16" spans="2:8" ht="13.5" thickBot="1"/>
    <row r="17" spans="3:9" ht="38.25">
      <c r="C17" s="75" t="s">
        <v>219</v>
      </c>
      <c r="D17" s="61" t="s">
        <v>164</v>
      </c>
      <c r="E17" s="62" t="s">
        <v>170</v>
      </c>
      <c r="F17" s="62" t="s">
        <v>171</v>
      </c>
      <c r="G17" s="62" t="s">
        <v>172</v>
      </c>
      <c r="H17" s="62" t="s">
        <v>173</v>
      </c>
      <c r="I17" s="76" t="s">
        <v>214</v>
      </c>
    </row>
    <row r="18" spans="3:9">
      <c r="C18" s="77" t="s">
        <v>219</v>
      </c>
      <c r="D18" s="26" t="s">
        <v>730</v>
      </c>
      <c r="E18" s="33">
        <f>E30</f>
        <v>93461</v>
      </c>
      <c r="F18" s="33">
        <f>F30</f>
        <v>72964</v>
      </c>
      <c r="G18" s="33">
        <f>G30</f>
        <v>56218</v>
      </c>
      <c r="H18" s="33">
        <f>H30</f>
        <v>80677</v>
      </c>
      <c r="I18" s="78">
        <v>82000</v>
      </c>
    </row>
    <row r="19" spans="3:9" ht="13.5" thickBot="1">
      <c r="C19" s="79" t="s">
        <v>205</v>
      </c>
      <c r="D19" s="66" t="s">
        <v>206</v>
      </c>
      <c r="E19" s="80">
        <v>1</v>
      </c>
      <c r="F19" s="80">
        <v>1</v>
      </c>
      <c r="G19" s="80">
        <v>1</v>
      </c>
      <c r="H19" s="80">
        <v>1</v>
      </c>
      <c r="I19" s="81">
        <v>1</v>
      </c>
    </row>
    <row r="20" spans="3:9" ht="13.5" thickBot="1"/>
    <row r="21" spans="3:9" ht="38.25">
      <c r="C21" s="60" t="s">
        <v>741</v>
      </c>
      <c r="D21" s="61" t="s">
        <v>164</v>
      </c>
      <c r="E21" s="62" t="s">
        <v>170</v>
      </c>
      <c r="F21" s="62" t="s">
        <v>171</v>
      </c>
      <c r="G21" s="62" t="s">
        <v>172</v>
      </c>
      <c r="H21" s="63" t="s">
        <v>173</v>
      </c>
    </row>
    <row r="22" spans="3:9">
      <c r="C22" s="54" t="s">
        <v>731</v>
      </c>
      <c r="D22" s="395" t="s">
        <v>730</v>
      </c>
      <c r="E22" s="57">
        <v>3663</v>
      </c>
      <c r="F22" s="33">
        <v>4792</v>
      </c>
      <c r="G22" s="57">
        <v>3987</v>
      </c>
      <c r="H22" s="64">
        <v>5262</v>
      </c>
    </row>
    <row r="23" spans="3:9">
      <c r="C23" s="54" t="s">
        <v>732</v>
      </c>
      <c r="D23" s="395"/>
      <c r="E23" s="57">
        <v>21600</v>
      </c>
      <c r="F23" s="33">
        <v>18452</v>
      </c>
      <c r="G23" s="57">
        <v>10193</v>
      </c>
      <c r="H23" s="64">
        <v>7486</v>
      </c>
    </row>
    <row r="24" spans="3:9">
      <c r="C24" s="54" t="s">
        <v>733</v>
      </c>
      <c r="D24" s="395"/>
      <c r="E24" s="57">
        <v>24459</v>
      </c>
      <c r="F24" s="33">
        <v>20002</v>
      </c>
      <c r="G24" s="57">
        <v>22963</v>
      </c>
      <c r="H24" s="64">
        <v>25797</v>
      </c>
    </row>
    <row r="25" spans="3:9">
      <c r="C25" s="54" t="s">
        <v>734</v>
      </c>
      <c r="D25" s="395"/>
      <c r="E25" s="57">
        <v>43739</v>
      </c>
      <c r="F25" s="33">
        <v>12186</v>
      </c>
      <c r="G25" s="57">
        <v>7827</v>
      </c>
      <c r="H25" s="64">
        <v>24810</v>
      </c>
    </row>
    <row r="26" spans="3:9">
      <c r="C26" s="55" t="s">
        <v>735</v>
      </c>
      <c r="D26" s="395"/>
      <c r="E26" s="59" t="s">
        <v>736</v>
      </c>
      <c r="F26" s="33">
        <v>17532</v>
      </c>
      <c r="G26" s="57">
        <v>10745</v>
      </c>
      <c r="H26" s="64">
        <v>16697</v>
      </c>
    </row>
    <row r="27" spans="3:9">
      <c r="C27" s="55" t="s">
        <v>737</v>
      </c>
      <c r="D27" s="395"/>
      <c r="E27" s="59" t="s">
        <v>736</v>
      </c>
      <c r="F27" s="38" t="s">
        <v>736</v>
      </c>
      <c r="G27" s="57">
        <v>454</v>
      </c>
      <c r="H27" s="64">
        <v>432</v>
      </c>
    </row>
    <row r="28" spans="3:9">
      <c r="C28" s="55" t="s">
        <v>738</v>
      </c>
      <c r="D28" s="395"/>
      <c r="E28" s="59" t="s">
        <v>736</v>
      </c>
      <c r="F28" s="38" t="s">
        <v>736</v>
      </c>
      <c r="G28" s="57">
        <v>49</v>
      </c>
      <c r="H28" s="64">
        <v>193</v>
      </c>
    </row>
    <row r="29" spans="3:9">
      <c r="C29" s="55" t="s">
        <v>739</v>
      </c>
      <c r="D29" s="395"/>
      <c r="E29" s="59" t="s">
        <v>736</v>
      </c>
      <c r="F29" s="38" t="s">
        <v>736</v>
      </c>
      <c r="G29" s="59" t="s">
        <v>736</v>
      </c>
      <c r="H29" s="65" t="s">
        <v>736</v>
      </c>
    </row>
    <row r="30" spans="3:9" ht="13.5" thickBot="1">
      <c r="C30" s="56" t="s">
        <v>740</v>
      </c>
      <c r="D30" s="396"/>
      <c r="E30" s="58">
        <f t="shared" ref="E30" si="0">SUM(E22:E29)</f>
        <v>93461</v>
      </c>
      <c r="F30" s="58">
        <f>SUM(F22:F29)</f>
        <v>72964</v>
      </c>
      <c r="G30" s="58">
        <f t="shared" ref="G30" si="1">SUM(G22:G29)</f>
        <v>56218</v>
      </c>
      <c r="H30" s="68">
        <f>SUM(H22:H29)</f>
        <v>80677</v>
      </c>
    </row>
  </sheetData>
  <mergeCells count="5">
    <mergeCell ref="D22:D30"/>
    <mergeCell ref="F7:F9"/>
    <mergeCell ref="G7:G8"/>
    <mergeCell ref="E10:G15"/>
    <mergeCell ref="C7:C15"/>
  </mergeCells>
  <hyperlinks>
    <hyperlink ref="F7" r:id="rId1" xr:uid="{2AF63518-FF8B-454B-9B01-51D816BCE452}"/>
  </hyperlinks>
  <pageMargins left="0.7" right="0.7" top="0.75" bottom="0.75" header="0.3" footer="0.3"/>
  <pageSetup paperSize="9" orientation="portrait" verticalDpi="0"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79AB9E-CD89-416D-9AE4-ECAC43A99A44}">
  <dimension ref="B1:I30"/>
  <sheetViews>
    <sheetView showGridLines="0" topLeftCell="D7" workbookViewId="0">
      <selection activeCell="G9" sqref="G9"/>
    </sheetView>
  </sheetViews>
  <sheetFormatPr defaultColWidth="9.28515625" defaultRowHeight="12.75"/>
  <cols>
    <col min="1" max="1" width="9.28515625" style="9"/>
    <col min="2" max="2" width="5.140625" style="9" bestFit="1" customWidth="1"/>
    <col min="3" max="3" width="62.28515625" style="9" bestFit="1" customWidth="1"/>
    <col min="4" max="4" width="44.28515625" style="9" bestFit="1" customWidth="1"/>
    <col min="5" max="5" width="30.85546875" style="9" bestFit="1" customWidth="1"/>
    <col min="6" max="6" width="25.28515625" style="9" customWidth="1"/>
    <col min="7" max="7" width="30.28515625" style="9" bestFit="1" customWidth="1"/>
    <col min="8" max="8" width="20.28515625" style="9" bestFit="1" customWidth="1"/>
    <col min="9" max="9" width="43.140625" style="9" bestFit="1" customWidth="1"/>
    <col min="10" max="16384" width="9.28515625" style="9"/>
  </cols>
  <sheetData>
    <row r="1" spans="2:8" ht="13.5" thickBot="1"/>
    <row r="2" spans="2:8">
      <c r="B2" s="89">
        <v>2</v>
      </c>
      <c r="C2" s="82" t="s">
        <v>2</v>
      </c>
    </row>
    <row r="3" spans="2:8">
      <c r="B3" s="90">
        <v>2.2999999999999998</v>
      </c>
      <c r="C3" s="84" t="s">
        <v>136</v>
      </c>
    </row>
    <row r="4" spans="2:8" ht="13.5" thickBot="1">
      <c r="B4" s="91" t="s">
        <v>221</v>
      </c>
      <c r="C4" s="100" t="s">
        <v>222</v>
      </c>
    </row>
    <row r="5" spans="2:8" ht="13.5" thickBot="1"/>
    <row r="6" spans="2:8" ht="25.5">
      <c r="C6" s="60" t="s">
        <v>4</v>
      </c>
      <c r="D6" s="69" t="s">
        <v>27</v>
      </c>
      <c r="E6" s="69" t="s">
        <v>6</v>
      </c>
      <c r="F6" s="69" t="s">
        <v>7</v>
      </c>
      <c r="G6" s="70" t="s">
        <v>8</v>
      </c>
      <c r="H6" s="20"/>
    </row>
    <row r="7" spans="2:8" ht="114.75" customHeight="1">
      <c r="C7" s="407" t="s">
        <v>223</v>
      </c>
      <c r="D7" s="6" t="s">
        <v>225</v>
      </c>
      <c r="E7" s="39" t="s">
        <v>197</v>
      </c>
      <c r="F7" s="400" t="s">
        <v>1090</v>
      </c>
      <c r="G7" s="402" t="s">
        <v>227</v>
      </c>
      <c r="H7" s="19"/>
    </row>
    <row r="8" spans="2:8" ht="51">
      <c r="C8" s="407"/>
      <c r="D8" s="8" t="s">
        <v>743</v>
      </c>
      <c r="E8" s="16" t="s">
        <v>744</v>
      </c>
      <c r="F8" s="401"/>
      <c r="G8" s="402"/>
      <c r="H8" s="19"/>
    </row>
    <row r="9" spans="2:8" ht="89.25">
      <c r="C9" s="407"/>
      <c r="D9" s="8" t="s">
        <v>723</v>
      </c>
      <c r="E9" s="16" t="s">
        <v>1149</v>
      </c>
      <c r="F9" s="401"/>
      <c r="G9" s="72">
        <v>587</v>
      </c>
      <c r="H9" s="19"/>
    </row>
    <row r="10" spans="2:8" ht="63.75">
      <c r="C10" s="407"/>
      <c r="D10" s="6" t="s">
        <v>726</v>
      </c>
      <c r="E10" s="403" t="s">
        <v>161</v>
      </c>
      <c r="F10" s="403"/>
      <c r="G10" s="404"/>
      <c r="H10" s="19"/>
    </row>
    <row r="11" spans="2:8" ht="76.5">
      <c r="C11" s="407"/>
      <c r="D11" s="6" t="s">
        <v>159</v>
      </c>
      <c r="E11" s="403"/>
      <c r="F11" s="403"/>
      <c r="G11" s="404"/>
    </row>
    <row r="12" spans="2:8" ht="51">
      <c r="C12" s="407"/>
      <c r="D12" s="16" t="s">
        <v>160</v>
      </c>
      <c r="E12" s="403"/>
      <c r="F12" s="403"/>
      <c r="G12" s="404"/>
    </row>
    <row r="13" spans="2:8" ht="15" customHeight="1">
      <c r="C13" s="407"/>
      <c r="D13" s="16" t="s">
        <v>226</v>
      </c>
      <c r="E13" s="403"/>
      <c r="F13" s="403"/>
      <c r="G13" s="404"/>
    </row>
    <row r="14" spans="2:8" ht="25.5">
      <c r="C14" s="407"/>
      <c r="D14" s="8" t="s">
        <v>157</v>
      </c>
      <c r="E14" s="403"/>
      <c r="F14" s="403"/>
      <c r="G14" s="404"/>
    </row>
    <row r="15" spans="2:8" ht="15" customHeight="1" thickBot="1">
      <c r="C15" s="408"/>
      <c r="D15" s="74" t="s">
        <v>158</v>
      </c>
      <c r="E15" s="405"/>
      <c r="F15" s="405"/>
      <c r="G15" s="406"/>
    </row>
    <row r="16" spans="2:8" ht="13.5" thickBot="1"/>
    <row r="17" spans="3:9" ht="38.25">
      <c r="C17" s="75" t="s">
        <v>224</v>
      </c>
      <c r="D17" s="61" t="s">
        <v>164</v>
      </c>
      <c r="E17" s="62" t="s">
        <v>170</v>
      </c>
      <c r="F17" s="62" t="s">
        <v>171</v>
      </c>
      <c r="G17" s="62" t="s">
        <v>172</v>
      </c>
      <c r="H17" s="62" t="s">
        <v>173</v>
      </c>
      <c r="I17" s="76" t="s">
        <v>214</v>
      </c>
    </row>
    <row r="18" spans="3:9">
      <c r="C18" s="77" t="s">
        <v>224</v>
      </c>
      <c r="D18" s="26" t="s">
        <v>730</v>
      </c>
      <c r="E18" s="33">
        <v>149441</v>
      </c>
      <c r="F18" s="33">
        <v>133209</v>
      </c>
      <c r="G18" s="33">
        <f>G30</f>
        <v>110962</v>
      </c>
      <c r="H18" s="33">
        <f>H30</f>
        <v>163954</v>
      </c>
      <c r="I18" s="78">
        <v>170000</v>
      </c>
    </row>
    <row r="19" spans="3:9" ht="13.5" thickBot="1">
      <c r="C19" s="79" t="s">
        <v>205</v>
      </c>
      <c r="D19" s="66" t="s">
        <v>206</v>
      </c>
      <c r="E19" s="80">
        <v>1</v>
      </c>
      <c r="F19" s="80">
        <v>1</v>
      </c>
      <c r="G19" s="80">
        <v>1</v>
      </c>
      <c r="H19" s="80">
        <v>1</v>
      </c>
      <c r="I19" s="81">
        <v>1</v>
      </c>
    </row>
    <row r="20" spans="3:9" ht="13.5" thickBot="1"/>
    <row r="21" spans="3:9" ht="38.25">
      <c r="C21" s="60" t="s">
        <v>741</v>
      </c>
      <c r="D21" s="61" t="s">
        <v>164</v>
      </c>
      <c r="E21" s="62" t="s">
        <v>170</v>
      </c>
      <c r="F21" s="62" t="s">
        <v>171</v>
      </c>
      <c r="G21" s="62" t="s">
        <v>172</v>
      </c>
      <c r="H21" s="63" t="s">
        <v>173</v>
      </c>
    </row>
    <row r="22" spans="3:9">
      <c r="C22" s="54" t="s">
        <v>731</v>
      </c>
      <c r="D22" s="395" t="s">
        <v>730</v>
      </c>
      <c r="E22" s="57">
        <v>4383</v>
      </c>
      <c r="F22" s="33">
        <v>2730</v>
      </c>
      <c r="G22" s="57">
        <v>2197</v>
      </c>
      <c r="H22" s="64">
        <v>1886</v>
      </c>
    </row>
    <row r="23" spans="3:9">
      <c r="C23" s="54" t="s">
        <v>732</v>
      </c>
      <c r="D23" s="395"/>
      <c r="E23" s="57">
        <v>21132</v>
      </c>
      <c r="F23" s="33">
        <v>27446</v>
      </c>
      <c r="G23" s="57">
        <v>16179</v>
      </c>
      <c r="H23" s="64">
        <v>10801</v>
      </c>
    </row>
    <row r="24" spans="3:9">
      <c r="C24" s="54" t="s">
        <v>733</v>
      </c>
      <c r="D24" s="395"/>
      <c r="E24" s="57">
        <v>27828</v>
      </c>
      <c r="F24" s="33">
        <v>30082</v>
      </c>
      <c r="G24" s="57">
        <v>30887</v>
      </c>
      <c r="H24" s="64">
        <v>35026</v>
      </c>
    </row>
    <row r="25" spans="3:9">
      <c r="C25" s="54" t="s">
        <v>734</v>
      </c>
      <c r="D25" s="395"/>
      <c r="E25" s="57">
        <v>96098</v>
      </c>
      <c r="F25" s="33">
        <v>35029</v>
      </c>
      <c r="G25" s="57">
        <v>27212</v>
      </c>
      <c r="H25" s="64">
        <v>74050</v>
      </c>
    </row>
    <row r="26" spans="3:9">
      <c r="C26" s="55" t="s">
        <v>735</v>
      </c>
      <c r="D26" s="395"/>
      <c r="E26" s="59" t="s">
        <v>736</v>
      </c>
      <c r="F26" s="33">
        <v>37922</v>
      </c>
      <c r="G26" s="57">
        <v>33812</v>
      </c>
      <c r="H26" s="64">
        <v>41094</v>
      </c>
    </row>
    <row r="27" spans="3:9">
      <c r="C27" s="55" t="s">
        <v>737</v>
      </c>
      <c r="D27" s="395"/>
      <c r="E27" s="59" t="s">
        <v>736</v>
      </c>
      <c r="F27" s="38" t="s">
        <v>736</v>
      </c>
      <c r="G27" s="57">
        <v>627</v>
      </c>
      <c r="H27" s="64">
        <v>919</v>
      </c>
    </row>
    <row r="28" spans="3:9">
      <c r="C28" s="55" t="s">
        <v>738</v>
      </c>
      <c r="D28" s="395"/>
      <c r="E28" s="59" t="s">
        <v>736</v>
      </c>
      <c r="F28" s="38" t="s">
        <v>736</v>
      </c>
      <c r="G28" s="57">
        <v>48</v>
      </c>
      <c r="H28" s="64">
        <v>178</v>
      </c>
    </row>
    <row r="29" spans="3:9">
      <c r="C29" s="55" t="s">
        <v>739</v>
      </c>
      <c r="D29" s="395"/>
      <c r="E29" s="59" t="s">
        <v>736</v>
      </c>
      <c r="F29" s="38" t="s">
        <v>736</v>
      </c>
      <c r="G29" s="59" t="s">
        <v>736</v>
      </c>
      <c r="H29" s="65" t="s">
        <v>736</v>
      </c>
    </row>
    <row r="30" spans="3:9" ht="13.5" thickBot="1">
      <c r="C30" s="56" t="s">
        <v>740</v>
      </c>
      <c r="D30" s="396"/>
      <c r="E30" s="58">
        <f>SUM(E22:E29)</f>
        <v>149441</v>
      </c>
      <c r="F30" s="58">
        <f>SUM(F22:F29)</f>
        <v>133209</v>
      </c>
      <c r="G30" s="58">
        <f>SUM(G22:G29)</f>
        <v>110962</v>
      </c>
      <c r="H30" s="68">
        <f>SUM(H22:H29)</f>
        <v>163954</v>
      </c>
    </row>
  </sheetData>
  <mergeCells count="5">
    <mergeCell ref="D22:D30"/>
    <mergeCell ref="F7:F9"/>
    <mergeCell ref="G7:G8"/>
    <mergeCell ref="E10:G15"/>
    <mergeCell ref="C7:C15"/>
  </mergeCells>
  <hyperlinks>
    <hyperlink ref="F7" r:id="rId1" xr:uid="{D704855D-96D4-41C2-9A59-6A3B72DE97D0}"/>
  </hyperlinks>
  <pageMargins left="0.7" right="0.7" top="0.75" bottom="0.75" header="0.3" footer="0.3"/>
  <pageSetup paperSize="9" orientation="portrait" verticalDpi="0"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7FAE44-54D2-4D1C-8BB3-175B3ABE9B91}">
  <dimension ref="B1:J19"/>
  <sheetViews>
    <sheetView showGridLines="0" topLeftCell="D8" zoomScaleNormal="100" workbookViewId="0">
      <selection activeCell="G7" sqref="G7:G8"/>
    </sheetView>
  </sheetViews>
  <sheetFormatPr defaultColWidth="9.28515625" defaultRowHeight="12.75"/>
  <cols>
    <col min="1" max="1" width="9.28515625" style="9"/>
    <col min="2" max="2" width="5.140625" style="9" bestFit="1" customWidth="1"/>
    <col min="3" max="3" width="62.28515625" style="9" bestFit="1" customWidth="1"/>
    <col min="4" max="4" width="44.28515625" style="9" bestFit="1" customWidth="1"/>
    <col min="5" max="5" width="30.85546875" style="9" bestFit="1" customWidth="1"/>
    <col min="6" max="6" width="35.85546875" style="9" customWidth="1"/>
    <col min="7" max="7" width="30.28515625" style="9" bestFit="1" customWidth="1"/>
    <col min="8" max="8" width="20.28515625" style="9" bestFit="1" customWidth="1"/>
    <col min="9" max="9" width="43.140625" style="9" bestFit="1" customWidth="1"/>
    <col min="10" max="16384" width="9.28515625" style="9"/>
  </cols>
  <sheetData>
    <row r="1" spans="2:8" ht="13.5" thickBot="1"/>
    <row r="2" spans="2:8">
      <c r="B2" s="89">
        <v>2</v>
      </c>
      <c r="C2" s="82" t="s">
        <v>2</v>
      </c>
    </row>
    <row r="3" spans="2:8">
      <c r="B3" s="90">
        <v>2.2999999999999998</v>
      </c>
      <c r="C3" s="84" t="s">
        <v>136</v>
      </c>
    </row>
    <row r="4" spans="2:8" ht="13.5" thickBot="1">
      <c r="B4" s="91" t="s">
        <v>228</v>
      </c>
      <c r="C4" s="100" t="s">
        <v>229</v>
      </c>
    </row>
    <row r="5" spans="2:8" ht="13.5" thickBot="1"/>
    <row r="6" spans="2:8" ht="25.5">
      <c r="C6" s="60" t="s">
        <v>4</v>
      </c>
      <c r="D6" s="69" t="s">
        <v>27</v>
      </c>
      <c r="E6" s="69" t="s">
        <v>6</v>
      </c>
      <c r="F6" s="69" t="s">
        <v>7</v>
      </c>
      <c r="G6" s="70" t="s">
        <v>8</v>
      </c>
      <c r="H6" s="20"/>
    </row>
    <row r="7" spans="2:8" ht="140.25" customHeight="1">
      <c r="C7" s="347" t="s">
        <v>230</v>
      </c>
      <c r="D7" s="6" t="s">
        <v>231</v>
      </c>
      <c r="E7" s="39" t="s">
        <v>197</v>
      </c>
      <c r="F7" s="409" t="s">
        <v>1102</v>
      </c>
      <c r="G7" s="393">
        <v>2</v>
      </c>
      <c r="H7" s="19"/>
    </row>
    <row r="8" spans="2:8" ht="165.75">
      <c r="C8" s="348"/>
      <c r="D8" s="135" t="s">
        <v>743</v>
      </c>
      <c r="E8" s="39" t="s">
        <v>234</v>
      </c>
      <c r="F8" s="410"/>
      <c r="G8" s="394"/>
      <c r="H8" s="19"/>
    </row>
    <row r="9" spans="2:8" ht="51">
      <c r="C9" s="348"/>
      <c r="D9" s="8" t="s">
        <v>723</v>
      </c>
      <c r="E9" s="29" t="s">
        <v>745</v>
      </c>
      <c r="F9" s="37" t="s">
        <v>1090</v>
      </c>
      <c r="G9" s="72">
        <v>587</v>
      </c>
      <c r="H9" s="19"/>
    </row>
    <row r="10" spans="2:8" ht="63.75">
      <c r="C10" s="348"/>
      <c r="D10" s="73" t="s">
        <v>726</v>
      </c>
      <c r="E10" s="381" t="s">
        <v>161</v>
      </c>
      <c r="F10" s="382"/>
      <c r="G10" s="383"/>
      <c r="H10" s="19"/>
    </row>
    <row r="11" spans="2:8" ht="76.5">
      <c r="C11" s="348"/>
      <c r="D11" s="6" t="s">
        <v>159</v>
      </c>
      <c r="E11" s="384"/>
      <c r="F11" s="385"/>
      <c r="G11" s="386"/>
    </row>
    <row r="12" spans="2:8" ht="51">
      <c r="C12" s="348"/>
      <c r="D12" s="16" t="s">
        <v>160</v>
      </c>
      <c r="E12" s="384"/>
      <c r="F12" s="385"/>
      <c r="G12" s="386"/>
    </row>
    <row r="13" spans="2:8" ht="15" customHeight="1">
      <c r="C13" s="348"/>
      <c r="D13" s="16" t="s">
        <v>232</v>
      </c>
      <c r="E13" s="384"/>
      <c r="F13" s="385"/>
      <c r="G13" s="386"/>
    </row>
    <row r="14" spans="2:8" ht="25.5">
      <c r="C14" s="348"/>
      <c r="D14" s="8" t="s">
        <v>157</v>
      </c>
      <c r="E14" s="384"/>
      <c r="F14" s="385"/>
      <c r="G14" s="386"/>
    </row>
    <row r="15" spans="2:8" ht="15" customHeight="1" thickBot="1">
      <c r="C15" s="349"/>
      <c r="D15" s="74" t="s">
        <v>158</v>
      </c>
      <c r="E15" s="387"/>
      <c r="F15" s="388"/>
      <c r="G15" s="389"/>
    </row>
    <row r="16" spans="2:8" ht="13.5" thickBot="1"/>
    <row r="17" spans="3:10" ht="38.25">
      <c r="C17" s="140" t="s">
        <v>233</v>
      </c>
      <c r="D17" s="108" t="s">
        <v>164</v>
      </c>
      <c r="E17" s="62" t="s">
        <v>170</v>
      </c>
      <c r="F17" s="62" t="s">
        <v>171</v>
      </c>
      <c r="G17" s="62" t="s">
        <v>172</v>
      </c>
      <c r="H17" s="62" t="s">
        <v>173</v>
      </c>
      <c r="I17" s="139" t="s">
        <v>214</v>
      </c>
    </row>
    <row r="18" spans="3:10">
      <c r="C18" s="77" t="s">
        <v>231</v>
      </c>
      <c r="D18" s="26" t="s">
        <v>730</v>
      </c>
      <c r="E18" s="53">
        <v>0.43</v>
      </c>
      <c r="F18" s="53">
        <v>0.48</v>
      </c>
      <c r="G18" s="53">
        <v>0.48</v>
      </c>
      <c r="H18" s="331">
        <v>0.63</v>
      </c>
      <c r="I18" s="332">
        <v>0.7</v>
      </c>
      <c r="J18" s="47"/>
    </row>
    <row r="19" spans="3:10" ht="13.5" thickBot="1">
      <c r="C19" s="79" t="s">
        <v>205</v>
      </c>
      <c r="D19" s="66" t="s">
        <v>206</v>
      </c>
      <c r="E19" s="80">
        <v>1</v>
      </c>
      <c r="F19" s="80">
        <v>1</v>
      </c>
      <c r="G19" s="80">
        <v>1</v>
      </c>
      <c r="H19" s="80">
        <v>1</v>
      </c>
      <c r="I19" s="81">
        <v>1</v>
      </c>
    </row>
  </sheetData>
  <mergeCells count="4">
    <mergeCell ref="G7:G8"/>
    <mergeCell ref="E10:G15"/>
    <mergeCell ref="F7:F8"/>
    <mergeCell ref="C7:C15"/>
  </mergeCells>
  <hyperlinks>
    <hyperlink ref="F9" r:id="rId1" xr:uid="{4696DF9A-F08B-4C3E-BFA7-F2B7148D9F54}"/>
    <hyperlink ref="F7" r:id="rId2" xr:uid="{4EFFD2FC-A509-463E-A3AC-B5939DDB12F6}"/>
  </hyperlinks>
  <pageMargins left="0.7" right="0.7" top="0.75" bottom="0.75" header="0.3" footer="0.3"/>
  <pageSetup paperSize="9" orientation="portrait" verticalDpi="0"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2FAC2F-7858-42E6-92FF-8291D3852E82}">
  <dimension ref="B1:I30"/>
  <sheetViews>
    <sheetView showGridLines="0" topLeftCell="D12" workbookViewId="0">
      <selection activeCell="G9" sqref="G9"/>
    </sheetView>
  </sheetViews>
  <sheetFormatPr defaultColWidth="9.28515625" defaultRowHeight="12.75"/>
  <cols>
    <col min="1" max="1" width="9.28515625" style="9"/>
    <col min="2" max="2" width="5.140625" style="9" bestFit="1" customWidth="1"/>
    <col min="3" max="3" width="62.28515625" style="9" bestFit="1" customWidth="1"/>
    <col min="4" max="4" width="44.28515625" style="9" bestFit="1" customWidth="1"/>
    <col min="5" max="5" width="30.85546875" style="9" bestFit="1" customWidth="1"/>
    <col min="6" max="6" width="25.28515625" style="9" customWidth="1"/>
    <col min="7" max="7" width="30.28515625" style="9" bestFit="1" customWidth="1"/>
    <col min="8" max="8" width="20.28515625" style="9" bestFit="1" customWidth="1"/>
    <col min="9" max="9" width="43.140625" style="9" bestFit="1" customWidth="1"/>
    <col min="10" max="16384" width="9.28515625" style="9"/>
  </cols>
  <sheetData>
    <row r="1" spans="2:8" ht="13.5" thickBot="1"/>
    <row r="2" spans="2:8">
      <c r="B2" s="89">
        <v>2</v>
      </c>
      <c r="C2" s="82" t="s">
        <v>2</v>
      </c>
    </row>
    <row r="3" spans="2:8">
      <c r="B3" s="90">
        <v>2.2999999999999998</v>
      </c>
      <c r="C3" s="84" t="s">
        <v>136</v>
      </c>
    </row>
    <row r="4" spans="2:8" ht="13.5" thickBot="1">
      <c r="B4" s="91" t="s">
        <v>235</v>
      </c>
      <c r="C4" s="100" t="s">
        <v>233</v>
      </c>
    </row>
    <row r="5" spans="2:8" ht="13.5" thickBot="1"/>
    <row r="6" spans="2:8" ht="25.5">
      <c r="C6" s="60" t="s">
        <v>4</v>
      </c>
      <c r="D6" s="69" t="s">
        <v>27</v>
      </c>
      <c r="E6" s="69" t="s">
        <v>6</v>
      </c>
      <c r="F6" s="69" t="s">
        <v>7</v>
      </c>
      <c r="G6" s="70" t="s">
        <v>8</v>
      </c>
      <c r="H6" s="20"/>
    </row>
    <row r="7" spans="2:8" ht="114.75" customHeight="1">
      <c r="C7" s="347" t="s">
        <v>236</v>
      </c>
      <c r="D7" s="6" t="s">
        <v>233</v>
      </c>
      <c r="E7" s="39" t="s">
        <v>197</v>
      </c>
      <c r="F7" s="350" t="s">
        <v>1090</v>
      </c>
      <c r="G7" s="393" t="s">
        <v>227</v>
      </c>
      <c r="H7" s="19"/>
    </row>
    <row r="8" spans="2:8" ht="51">
      <c r="C8" s="348"/>
      <c r="D8" s="135" t="s">
        <v>743</v>
      </c>
      <c r="E8" s="16" t="s">
        <v>746</v>
      </c>
      <c r="F8" s="351"/>
      <c r="G8" s="394"/>
      <c r="H8" s="19"/>
    </row>
    <row r="9" spans="2:8" ht="89.25">
      <c r="C9" s="348"/>
      <c r="D9" s="8" t="s">
        <v>723</v>
      </c>
      <c r="E9" s="16" t="s">
        <v>1149</v>
      </c>
      <c r="F9" s="377"/>
      <c r="G9" s="72">
        <v>587</v>
      </c>
      <c r="H9" s="19"/>
    </row>
    <row r="10" spans="2:8" ht="63.75">
      <c r="C10" s="348"/>
      <c r="D10" s="73" t="s">
        <v>726</v>
      </c>
      <c r="E10" s="381" t="s">
        <v>736</v>
      </c>
      <c r="F10" s="382"/>
      <c r="G10" s="383"/>
      <c r="H10" s="19"/>
    </row>
    <row r="11" spans="2:8" ht="76.5">
      <c r="C11" s="348"/>
      <c r="D11" s="6" t="s">
        <v>159</v>
      </c>
      <c r="E11" s="384"/>
      <c r="F11" s="385"/>
      <c r="G11" s="386"/>
    </row>
    <row r="12" spans="2:8" ht="51">
      <c r="C12" s="348"/>
      <c r="D12" s="16" t="s">
        <v>160</v>
      </c>
      <c r="E12" s="384"/>
      <c r="F12" s="385"/>
      <c r="G12" s="386"/>
    </row>
    <row r="13" spans="2:8" ht="15" customHeight="1">
      <c r="C13" s="348"/>
      <c r="D13" s="16" t="s">
        <v>237</v>
      </c>
      <c r="E13" s="384"/>
      <c r="F13" s="385"/>
      <c r="G13" s="386"/>
    </row>
    <row r="14" spans="2:8" ht="25.5">
      <c r="C14" s="348"/>
      <c r="D14" s="8" t="s">
        <v>157</v>
      </c>
      <c r="E14" s="384"/>
      <c r="F14" s="385"/>
      <c r="G14" s="386"/>
    </row>
    <row r="15" spans="2:8" ht="15" customHeight="1" thickBot="1">
      <c r="C15" s="349"/>
      <c r="D15" s="74" t="s">
        <v>158</v>
      </c>
      <c r="E15" s="387"/>
      <c r="F15" s="388"/>
      <c r="G15" s="389"/>
    </row>
    <row r="16" spans="2:8" ht="13.5" thickBot="1"/>
    <row r="17" spans="3:9" ht="38.25">
      <c r="C17" s="137" t="s">
        <v>233</v>
      </c>
      <c r="D17" s="138" t="s">
        <v>164</v>
      </c>
      <c r="E17" s="62" t="s">
        <v>170</v>
      </c>
      <c r="F17" s="62" t="s">
        <v>171</v>
      </c>
      <c r="G17" s="62" t="s">
        <v>172</v>
      </c>
      <c r="H17" s="62" t="s">
        <v>173</v>
      </c>
      <c r="I17" s="76" t="s">
        <v>238</v>
      </c>
    </row>
    <row r="18" spans="3:9">
      <c r="C18" s="77" t="s">
        <v>747</v>
      </c>
      <c r="D18" s="26" t="s">
        <v>730</v>
      </c>
      <c r="E18" s="33">
        <f>E30</f>
        <v>6696</v>
      </c>
      <c r="F18" s="33">
        <f>F30</f>
        <v>6904</v>
      </c>
      <c r="G18" s="33">
        <f>G30</f>
        <v>5603</v>
      </c>
      <c r="H18" s="38">
        <f>H30</f>
        <v>6908</v>
      </c>
      <c r="I18" s="141">
        <v>7000</v>
      </c>
    </row>
    <row r="19" spans="3:9" ht="13.5" thickBot="1">
      <c r="C19" s="79" t="s">
        <v>205</v>
      </c>
      <c r="D19" s="66" t="s">
        <v>206</v>
      </c>
      <c r="E19" s="80">
        <v>1</v>
      </c>
      <c r="F19" s="80">
        <v>1</v>
      </c>
      <c r="G19" s="80">
        <v>1</v>
      </c>
      <c r="H19" s="80">
        <v>1</v>
      </c>
      <c r="I19" s="81">
        <v>1</v>
      </c>
    </row>
    <row r="20" spans="3:9" ht="13.5" thickBot="1"/>
    <row r="21" spans="3:9" ht="38.25">
      <c r="C21" s="60" t="s">
        <v>741</v>
      </c>
      <c r="D21" s="61" t="s">
        <v>164</v>
      </c>
      <c r="E21" s="62" t="s">
        <v>170</v>
      </c>
      <c r="F21" s="62" t="s">
        <v>171</v>
      </c>
      <c r="G21" s="62" t="s">
        <v>172</v>
      </c>
      <c r="H21" s="63" t="s">
        <v>173</v>
      </c>
    </row>
    <row r="22" spans="3:9">
      <c r="C22" s="54" t="s">
        <v>731</v>
      </c>
      <c r="D22" s="395" t="s">
        <v>730</v>
      </c>
      <c r="E22" s="57">
        <v>410</v>
      </c>
      <c r="F22" s="33">
        <v>653</v>
      </c>
      <c r="G22" s="57">
        <v>488</v>
      </c>
      <c r="H22" s="64">
        <v>459</v>
      </c>
    </row>
    <row r="23" spans="3:9">
      <c r="C23" s="54" t="s">
        <v>732</v>
      </c>
      <c r="D23" s="395"/>
      <c r="E23" s="57">
        <v>1632</v>
      </c>
      <c r="F23" s="33">
        <v>1534</v>
      </c>
      <c r="G23" s="57">
        <v>1163</v>
      </c>
      <c r="H23" s="64">
        <v>842</v>
      </c>
    </row>
    <row r="24" spans="3:9">
      <c r="C24" s="54" t="s">
        <v>733</v>
      </c>
      <c r="D24" s="395"/>
      <c r="E24" s="57">
        <v>1504</v>
      </c>
      <c r="F24" s="33">
        <v>1134</v>
      </c>
      <c r="G24" s="57">
        <v>1441</v>
      </c>
      <c r="H24" s="64">
        <v>1587</v>
      </c>
    </row>
    <row r="25" spans="3:9">
      <c r="C25" s="54" t="s">
        <v>734</v>
      </c>
      <c r="D25" s="395"/>
      <c r="E25" s="57">
        <v>3150</v>
      </c>
      <c r="F25" s="33">
        <v>1235</v>
      </c>
      <c r="G25" s="57">
        <v>1077</v>
      </c>
      <c r="H25" s="64">
        <v>2196</v>
      </c>
    </row>
    <row r="26" spans="3:9">
      <c r="C26" s="55" t="s">
        <v>735</v>
      </c>
      <c r="D26" s="395"/>
      <c r="E26" s="59" t="s">
        <v>736</v>
      </c>
      <c r="F26" s="33">
        <v>2348</v>
      </c>
      <c r="G26" s="57">
        <v>1245</v>
      </c>
      <c r="H26" s="64">
        <v>1728</v>
      </c>
    </row>
    <row r="27" spans="3:9">
      <c r="C27" s="55" t="s">
        <v>737</v>
      </c>
      <c r="D27" s="395"/>
      <c r="E27" s="59" t="s">
        <v>736</v>
      </c>
      <c r="F27" s="38" t="s">
        <v>736</v>
      </c>
      <c r="G27" s="57">
        <v>174</v>
      </c>
      <c r="H27" s="64">
        <v>69</v>
      </c>
    </row>
    <row r="28" spans="3:9">
      <c r="C28" s="55" t="s">
        <v>738</v>
      </c>
      <c r="D28" s="395"/>
      <c r="E28" s="59" t="s">
        <v>736</v>
      </c>
      <c r="F28" s="38" t="s">
        <v>736</v>
      </c>
      <c r="G28" s="57">
        <v>15</v>
      </c>
      <c r="H28" s="64">
        <v>20</v>
      </c>
    </row>
    <row r="29" spans="3:9">
      <c r="C29" s="55" t="s">
        <v>739</v>
      </c>
      <c r="D29" s="395"/>
      <c r="E29" s="59" t="s">
        <v>736</v>
      </c>
      <c r="F29" s="38" t="s">
        <v>736</v>
      </c>
      <c r="G29" s="59" t="s">
        <v>736</v>
      </c>
      <c r="H29" s="64">
        <v>7</v>
      </c>
    </row>
    <row r="30" spans="3:9" ht="13.5" thickBot="1">
      <c r="C30" s="56" t="s">
        <v>740</v>
      </c>
      <c r="D30" s="396"/>
      <c r="E30" s="58">
        <f>SUM(E22:E29)</f>
        <v>6696</v>
      </c>
      <c r="F30" s="58">
        <f>SUM(F22:F29)</f>
        <v>6904</v>
      </c>
      <c r="G30" s="58">
        <f>SUM(G22:G29)</f>
        <v>5603</v>
      </c>
      <c r="H30" s="68">
        <f>SUM(H22:H29)</f>
        <v>6908</v>
      </c>
    </row>
  </sheetData>
  <mergeCells count="5">
    <mergeCell ref="D22:D30"/>
    <mergeCell ref="G7:G8"/>
    <mergeCell ref="E10:G15"/>
    <mergeCell ref="F7:F9"/>
    <mergeCell ref="C7:C15"/>
  </mergeCells>
  <hyperlinks>
    <hyperlink ref="F7" r:id="rId1" xr:uid="{28C17370-0DD7-46EB-90CA-38E1C924A579}"/>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39D462-4620-4FE5-A8C5-B7647816C603}">
  <dimension ref="B1:C4"/>
  <sheetViews>
    <sheetView showGridLines="0" workbookViewId="0">
      <selection activeCell="C18" sqref="C18"/>
    </sheetView>
  </sheetViews>
  <sheetFormatPr defaultRowHeight="12.75"/>
  <cols>
    <col min="1" max="1" width="9.140625" style="9"/>
    <col min="2" max="2" width="17.5703125" style="9" bestFit="1" customWidth="1"/>
    <col min="3" max="3" width="124.5703125" style="9" customWidth="1"/>
    <col min="4" max="16384" width="9.140625" style="9"/>
  </cols>
  <sheetData>
    <row r="1" spans="2:3" ht="13.5" thickBot="1"/>
    <row r="2" spans="2:3">
      <c r="B2" s="89">
        <v>2</v>
      </c>
      <c r="C2" s="82" t="s">
        <v>2</v>
      </c>
    </row>
    <row r="3" spans="2:3">
      <c r="B3" s="90">
        <v>2.4</v>
      </c>
      <c r="C3" s="84" t="s">
        <v>239</v>
      </c>
    </row>
    <row r="4" spans="2:3" ht="13.5" thickBot="1">
      <c r="B4" s="119" t="s">
        <v>1</v>
      </c>
      <c r="C4" s="120" t="s">
        <v>177</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53AFA1-7FBE-4759-A3A6-F6DA97873A85}">
  <sheetPr codeName="Sheet1"/>
  <dimension ref="B1:H15"/>
  <sheetViews>
    <sheetView showGridLines="0" workbookViewId="0">
      <selection activeCell="E8" sqref="E8"/>
    </sheetView>
  </sheetViews>
  <sheetFormatPr defaultRowHeight="12.75"/>
  <cols>
    <col min="1" max="1" width="9.140625" style="9"/>
    <col min="2" max="2" width="5.140625" style="9" bestFit="1" customWidth="1"/>
    <col min="3" max="3" width="37.42578125" style="9" customWidth="1"/>
    <col min="4" max="4" width="46.42578125" style="9" bestFit="1" customWidth="1"/>
    <col min="5" max="5" width="37.140625" style="9" customWidth="1"/>
    <col min="6" max="6" width="37.7109375" style="9" customWidth="1"/>
    <col min="7" max="7" width="34.140625" style="9" customWidth="1"/>
    <col min="8" max="8" width="35.85546875" style="9" customWidth="1"/>
    <col min="9" max="9" width="7.5703125" style="9" bestFit="1" customWidth="1"/>
    <col min="10" max="10" width="24.28515625" style="9" customWidth="1"/>
    <col min="11" max="16384" width="9.140625" style="9"/>
  </cols>
  <sheetData>
    <row r="1" spans="2:8" ht="13.5" thickBot="1"/>
    <row r="2" spans="2:8">
      <c r="B2" s="89">
        <v>2</v>
      </c>
      <c r="C2" s="82" t="s">
        <v>2</v>
      </c>
    </row>
    <row r="3" spans="2:8">
      <c r="B3" s="90">
        <v>2.4</v>
      </c>
      <c r="C3" s="84" t="s">
        <v>239</v>
      </c>
    </row>
    <row r="4" spans="2:8" ht="13.5" thickBot="1">
      <c r="B4" s="91" t="s">
        <v>240</v>
      </c>
      <c r="C4" s="100" t="s">
        <v>241</v>
      </c>
    </row>
    <row r="5" spans="2:8" ht="13.5" thickBot="1"/>
    <row r="6" spans="2:8" ht="25.5">
      <c r="C6" s="60" t="s">
        <v>4</v>
      </c>
      <c r="D6" s="69" t="s">
        <v>27</v>
      </c>
      <c r="E6" s="94" t="s">
        <v>6</v>
      </c>
      <c r="F6" s="94" t="s">
        <v>7</v>
      </c>
      <c r="G6" s="63" t="s">
        <v>8</v>
      </c>
      <c r="H6" s="20"/>
    </row>
    <row r="7" spans="2:8" ht="51">
      <c r="C7" s="365" t="s">
        <v>242</v>
      </c>
      <c r="D7" s="142" t="s">
        <v>243</v>
      </c>
      <c r="E7" s="16" t="s">
        <v>1162</v>
      </c>
      <c r="F7" s="356" t="s">
        <v>1103</v>
      </c>
      <c r="G7" s="393">
        <v>1</v>
      </c>
      <c r="H7" s="19"/>
    </row>
    <row r="8" spans="2:8" ht="38.25">
      <c r="C8" s="365"/>
      <c r="D8" s="142" t="s">
        <v>244</v>
      </c>
      <c r="E8" s="6" t="s">
        <v>752</v>
      </c>
      <c r="F8" s="351"/>
      <c r="G8" s="411"/>
      <c r="H8" s="19"/>
    </row>
    <row r="9" spans="2:8" ht="51">
      <c r="C9" s="365"/>
      <c r="D9" s="142" t="s">
        <v>245</v>
      </c>
      <c r="E9" s="16" t="s">
        <v>753</v>
      </c>
      <c r="F9" s="351"/>
      <c r="G9" s="411"/>
      <c r="H9" s="19"/>
    </row>
    <row r="10" spans="2:8" ht="38.25">
      <c r="C10" s="365"/>
      <c r="D10" s="142" t="s">
        <v>246</v>
      </c>
      <c r="E10" s="16" t="s">
        <v>754</v>
      </c>
      <c r="F10" s="351"/>
      <c r="G10" s="411"/>
    </row>
    <row r="11" spans="2:8" ht="38.25">
      <c r="C11" s="365"/>
      <c r="D11" s="142" t="s">
        <v>247</v>
      </c>
      <c r="E11" s="16" t="s">
        <v>755</v>
      </c>
      <c r="F11" s="351"/>
      <c r="G11" s="411"/>
    </row>
    <row r="12" spans="2:8" ht="25.5">
      <c r="C12" s="365"/>
      <c r="D12" s="142" t="s">
        <v>248</v>
      </c>
      <c r="E12" s="16" t="s">
        <v>756</v>
      </c>
      <c r="F12" s="351"/>
      <c r="G12" s="411"/>
    </row>
    <row r="13" spans="2:8" ht="51">
      <c r="C13" s="365"/>
      <c r="D13" s="142" t="s">
        <v>249</v>
      </c>
      <c r="E13" s="16" t="s">
        <v>757</v>
      </c>
      <c r="F13" s="377"/>
      <c r="G13" s="394"/>
    </row>
    <row r="14" spans="2:8" ht="26.25" customHeight="1">
      <c r="C14" s="365"/>
      <c r="D14" s="21" t="s">
        <v>250</v>
      </c>
      <c r="E14" s="371" t="s">
        <v>161</v>
      </c>
      <c r="F14" s="372"/>
      <c r="G14" s="373"/>
    </row>
    <row r="15" spans="2:8" ht="26.25" customHeight="1" thickBot="1">
      <c r="C15" s="366"/>
      <c r="D15" s="125" t="s">
        <v>157</v>
      </c>
      <c r="E15" s="362"/>
      <c r="F15" s="363"/>
      <c r="G15" s="364"/>
    </row>
  </sheetData>
  <mergeCells count="4">
    <mergeCell ref="C7:C15"/>
    <mergeCell ref="E14:G15"/>
    <mergeCell ref="F7:F13"/>
    <mergeCell ref="G7:G13"/>
  </mergeCells>
  <hyperlinks>
    <hyperlink ref="F7" r:id="rId1" xr:uid="{8920E06D-FEF0-4A57-BEE1-CD3D5D55F64A}"/>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68619A-8537-4540-B0B5-31D036E4DCC3}">
  <dimension ref="B1:R51"/>
  <sheetViews>
    <sheetView showGridLines="0" topLeftCell="D3" zoomScaleNormal="100" workbookViewId="0">
      <selection activeCell="L18" sqref="L18:N18"/>
    </sheetView>
  </sheetViews>
  <sheetFormatPr defaultColWidth="48" defaultRowHeight="12.75"/>
  <cols>
    <col min="1" max="1" width="7.28515625" style="9" customWidth="1"/>
    <col min="2" max="2" width="5.140625" style="9" bestFit="1" customWidth="1"/>
    <col min="3" max="3" width="24.28515625" style="9" bestFit="1" customWidth="1"/>
    <col min="4" max="4" width="47.5703125" style="9" bestFit="1" customWidth="1"/>
    <col min="5" max="5" width="47.85546875" style="9" bestFit="1" customWidth="1"/>
    <col min="6" max="7" width="15" style="9" bestFit="1" customWidth="1"/>
    <col min="8" max="8" width="15.5703125" style="9" bestFit="1" customWidth="1"/>
    <col min="9" max="10" width="15" style="9" bestFit="1" customWidth="1"/>
    <col min="11" max="11" width="15.5703125" style="9" bestFit="1" customWidth="1"/>
    <col min="12" max="13" width="15" style="9" bestFit="1" customWidth="1"/>
    <col min="14" max="14" width="15.5703125" style="9" bestFit="1" customWidth="1"/>
    <col min="15" max="16" width="15" style="9" bestFit="1" customWidth="1"/>
    <col min="17" max="17" width="15.5703125" style="9" bestFit="1" customWidth="1"/>
    <col min="18" max="18" width="42.7109375" style="9" bestFit="1" customWidth="1"/>
    <col min="19" max="16384" width="48" style="9"/>
  </cols>
  <sheetData>
    <row r="1" spans="2:17" ht="13.5" thickBot="1"/>
    <row r="2" spans="2:17">
      <c r="B2" s="89">
        <v>2</v>
      </c>
      <c r="C2" s="82" t="s">
        <v>2</v>
      </c>
    </row>
    <row r="3" spans="2:17">
      <c r="B3" s="90">
        <v>2.4</v>
      </c>
      <c r="C3" s="84" t="s">
        <v>239</v>
      </c>
    </row>
    <row r="4" spans="2:17" ht="13.5" thickBot="1">
      <c r="B4" s="91" t="s">
        <v>251</v>
      </c>
      <c r="C4" s="100" t="s">
        <v>252</v>
      </c>
    </row>
    <row r="5" spans="2:17" ht="13.5" thickBot="1"/>
    <row r="6" spans="2:17" ht="27.75" customHeight="1">
      <c r="D6" s="60" t="s">
        <v>4</v>
      </c>
      <c r="E6" s="69" t="s">
        <v>27</v>
      </c>
      <c r="F6" s="414" t="s">
        <v>6</v>
      </c>
      <c r="G6" s="415"/>
      <c r="H6" s="416"/>
      <c r="I6" s="414" t="s">
        <v>7</v>
      </c>
      <c r="J6" s="415"/>
      <c r="K6" s="416"/>
      <c r="L6" s="412" t="s">
        <v>8</v>
      </c>
      <c r="M6" s="412"/>
      <c r="N6" s="413"/>
      <c r="O6" s="20"/>
      <c r="P6" s="20"/>
      <c r="Q6" s="20"/>
    </row>
    <row r="7" spans="2:17" ht="29.25" customHeight="1">
      <c r="D7" s="347" t="s">
        <v>748</v>
      </c>
      <c r="E7" s="8" t="s">
        <v>253</v>
      </c>
      <c r="F7" s="436" t="s">
        <v>749</v>
      </c>
      <c r="G7" s="437"/>
      <c r="H7" s="438"/>
      <c r="I7" s="417" t="s">
        <v>1090</v>
      </c>
      <c r="J7" s="418"/>
      <c r="K7" s="419"/>
      <c r="L7" s="395">
        <v>131</v>
      </c>
      <c r="M7" s="395"/>
      <c r="N7" s="456"/>
      <c r="O7" s="19"/>
      <c r="P7" s="19"/>
      <c r="Q7" s="19"/>
    </row>
    <row r="8" spans="2:17" ht="38.25">
      <c r="D8" s="348"/>
      <c r="E8" s="16" t="s">
        <v>750</v>
      </c>
      <c r="F8" s="439" t="s">
        <v>758</v>
      </c>
      <c r="G8" s="440"/>
      <c r="H8" s="441"/>
      <c r="I8" s="420"/>
      <c r="J8" s="421"/>
      <c r="K8" s="422"/>
      <c r="L8" s="395"/>
      <c r="M8" s="395"/>
      <c r="N8" s="456"/>
      <c r="O8" s="19"/>
      <c r="P8" s="19"/>
    </row>
    <row r="9" spans="2:17" ht="112.5" customHeight="1">
      <c r="D9" s="348"/>
      <c r="E9" s="16" t="s">
        <v>751</v>
      </c>
      <c r="F9" s="439" t="s">
        <v>1150</v>
      </c>
      <c r="G9" s="440"/>
      <c r="H9" s="441"/>
      <c r="I9" s="420"/>
      <c r="J9" s="421"/>
      <c r="K9" s="422"/>
      <c r="L9" s="444" t="s">
        <v>1151</v>
      </c>
      <c r="M9" s="444"/>
      <c r="N9" s="402"/>
      <c r="O9" s="147"/>
      <c r="P9" s="147"/>
    </row>
    <row r="10" spans="2:17" ht="63.75">
      <c r="D10" s="348"/>
      <c r="E10" s="16" t="s">
        <v>708</v>
      </c>
      <c r="F10" s="439" t="s">
        <v>781</v>
      </c>
      <c r="G10" s="440"/>
      <c r="H10" s="441"/>
      <c r="I10" s="423"/>
      <c r="J10" s="424"/>
      <c r="K10" s="425"/>
      <c r="L10" s="395">
        <v>131</v>
      </c>
      <c r="M10" s="395"/>
      <c r="N10" s="456"/>
      <c r="O10" s="19"/>
      <c r="P10" s="19"/>
    </row>
    <row r="11" spans="2:17" ht="76.5">
      <c r="D11" s="348"/>
      <c r="E11" s="16" t="s">
        <v>255</v>
      </c>
      <c r="F11" s="447" t="s">
        <v>161</v>
      </c>
      <c r="G11" s="448"/>
      <c r="H11" s="448"/>
      <c r="I11" s="448"/>
      <c r="J11" s="448"/>
      <c r="K11" s="448"/>
      <c r="L11" s="448"/>
      <c r="M11" s="448"/>
      <c r="N11" s="449"/>
      <c r="O11" s="19"/>
      <c r="P11" s="19"/>
    </row>
    <row r="12" spans="2:17" ht="51">
      <c r="D12" s="348"/>
      <c r="E12" s="16" t="s">
        <v>256</v>
      </c>
      <c r="F12" s="450"/>
      <c r="G12" s="451"/>
      <c r="H12" s="451"/>
      <c r="I12" s="451"/>
      <c r="J12" s="451"/>
      <c r="K12" s="451"/>
      <c r="L12" s="451"/>
      <c r="M12" s="451"/>
      <c r="N12" s="452"/>
      <c r="O12" s="19"/>
      <c r="P12" s="19"/>
    </row>
    <row r="13" spans="2:17">
      <c r="D13" s="348"/>
      <c r="E13" s="16" t="s">
        <v>254</v>
      </c>
      <c r="F13" s="450"/>
      <c r="G13" s="451"/>
      <c r="H13" s="451"/>
      <c r="I13" s="451"/>
      <c r="J13" s="451"/>
      <c r="K13" s="451"/>
      <c r="L13" s="451"/>
      <c r="M13" s="451"/>
      <c r="N13" s="452"/>
      <c r="O13" s="19"/>
      <c r="P13" s="19"/>
    </row>
    <row r="14" spans="2:17" ht="25.5">
      <c r="D14" s="348"/>
      <c r="E14" s="16" t="s">
        <v>157</v>
      </c>
      <c r="F14" s="450"/>
      <c r="G14" s="451"/>
      <c r="H14" s="451"/>
      <c r="I14" s="451"/>
      <c r="J14" s="451"/>
      <c r="K14" s="451"/>
      <c r="L14" s="451"/>
      <c r="M14" s="451"/>
      <c r="N14" s="452"/>
      <c r="O14" s="19"/>
      <c r="P14" s="19"/>
    </row>
    <row r="15" spans="2:17" ht="13.5" thickBot="1">
      <c r="D15" s="349"/>
      <c r="E15" s="107" t="s">
        <v>158</v>
      </c>
      <c r="F15" s="453"/>
      <c r="G15" s="454"/>
      <c r="H15" s="454"/>
      <c r="I15" s="454"/>
      <c r="J15" s="454"/>
      <c r="K15" s="454"/>
      <c r="L15" s="454"/>
      <c r="M15" s="454"/>
      <c r="N15" s="455"/>
      <c r="O15" s="19"/>
      <c r="P15" s="19"/>
    </row>
    <row r="16" spans="2:17" ht="13.5" thickBot="1"/>
    <row r="17" spans="3:18" ht="38.25" customHeight="1">
      <c r="D17" s="137"/>
      <c r="E17" s="138" t="s">
        <v>164</v>
      </c>
      <c r="F17" s="426" t="s">
        <v>170</v>
      </c>
      <c r="G17" s="427"/>
      <c r="H17" s="428"/>
      <c r="I17" s="426" t="s">
        <v>171</v>
      </c>
      <c r="J17" s="427"/>
      <c r="K17" s="428"/>
      <c r="L17" s="426" t="s">
        <v>172</v>
      </c>
      <c r="M17" s="427"/>
      <c r="N17" s="428"/>
      <c r="O17" s="426" t="s">
        <v>173</v>
      </c>
      <c r="P17" s="427"/>
      <c r="Q17" s="428"/>
      <c r="R17" s="76" t="s">
        <v>238</v>
      </c>
    </row>
    <row r="18" spans="3:18">
      <c r="D18" s="144" t="s">
        <v>782</v>
      </c>
      <c r="E18" s="23" t="s">
        <v>257</v>
      </c>
      <c r="F18" s="429">
        <f>SUM(F36,F38,F48)</f>
        <v>1257.2550000000001</v>
      </c>
      <c r="G18" s="430"/>
      <c r="H18" s="431"/>
      <c r="I18" s="429">
        <f>SUM(I36,I38,I48)</f>
        <v>1330.9279999999999</v>
      </c>
      <c r="J18" s="430"/>
      <c r="K18" s="431"/>
      <c r="L18" s="429">
        <f>SUM(L36,L38,L48)</f>
        <v>1301.4760000000001</v>
      </c>
      <c r="M18" s="430"/>
      <c r="N18" s="431"/>
      <c r="O18" s="429">
        <f>SUM(O36,O38,O48)</f>
        <v>1318.7569999999998</v>
      </c>
      <c r="P18" s="430"/>
      <c r="Q18" s="431"/>
      <c r="R18" s="442"/>
    </row>
    <row r="19" spans="3:18">
      <c r="D19" s="144" t="s">
        <v>783</v>
      </c>
      <c r="E19" s="23" t="s">
        <v>257</v>
      </c>
      <c r="F19" s="429">
        <f>SUM(H36,H38,H48)</f>
        <v>1223.8179999999998</v>
      </c>
      <c r="G19" s="430"/>
      <c r="H19" s="431"/>
      <c r="I19" s="429">
        <f>SUM(K36,K38,K48)</f>
        <v>1274.4590000000001</v>
      </c>
      <c r="J19" s="430"/>
      <c r="K19" s="431"/>
      <c r="L19" s="429">
        <f>SUM(N36,N38,N48)</f>
        <v>1238.3140000000001</v>
      </c>
      <c r="M19" s="430"/>
      <c r="N19" s="431"/>
      <c r="O19" s="429">
        <f>SUM(Q36,Q38,Q48)</f>
        <v>1249.5919999999999</v>
      </c>
      <c r="P19" s="430"/>
      <c r="Q19" s="431"/>
      <c r="R19" s="443"/>
    </row>
    <row r="20" spans="3:18">
      <c r="D20" s="128" t="s">
        <v>258</v>
      </c>
      <c r="E20" s="23" t="s">
        <v>257</v>
      </c>
      <c r="F20" s="432">
        <f>F18-F19</f>
        <v>33.437000000000353</v>
      </c>
      <c r="G20" s="430"/>
      <c r="H20" s="431"/>
      <c r="I20" s="432">
        <f>I18-I19</f>
        <v>56.468999999999824</v>
      </c>
      <c r="J20" s="430"/>
      <c r="K20" s="431"/>
      <c r="L20" s="432">
        <f>L18-L19</f>
        <v>63.162000000000035</v>
      </c>
      <c r="M20" s="430"/>
      <c r="N20" s="431"/>
      <c r="O20" s="432">
        <f>O18-O19</f>
        <v>69.164999999999964</v>
      </c>
      <c r="P20" s="430"/>
      <c r="Q20" s="431"/>
      <c r="R20" s="159">
        <v>70</v>
      </c>
    </row>
    <row r="21" spans="3:18" ht="13.5" thickBot="1">
      <c r="D21" s="145" t="s">
        <v>259</v>
      </c>
      <c r="E21" s="66" t="s">
        <v>206</v>
      </c>
      <c r="F21" s="462">
        <v>1</v>
      </c>
      <c r="G21" s="463"/>
      <c r="H21" s="464"/>
      <c r="I21" s="433">
        <v>1</v>
      </c>
      <c r="J21" s="434"/>
      <c r="K21" s="435"/>
      <c r="L21" s="433">
        <v>1</v>
      </c>
      <c r="M21" s="434"/>
      <c r="N21" s="435"/>
      <c r="O21" s="459">
        <v>1</v>
      </c>
      <c r="P21" s="460"/>
      <c r="Q21" s="461"/>
      <c r="R21" s="143"/>
    </row>
    <row r="22" spans="3:18" ht="13.5" thickBot="1"/>
    <row r="23" spans="3:18" ht="26.25" customHeight="1">
      <c r="C23" s="465"/>
      <c r="D23" s="466"/>
      <c r="E23" s="467"/>
      <c r="F23" s="412" t="s">
        <v>170</v>
      </c>
      <c r="G23" s="446"/>
      <c r="H23" s="446"/>
      <c r="I23" s="412" t="s">
        <v>171</v>
      </c>
      <c r="J23" s="412"/>
      <c r="K23" s="412"/>
      <c r="L23" s="412" t="s">
        <v>172</v>
      </c>
      <c r="M23" s="412"/>
      <c r="N23" s="412"/>
      <c r="O23" s="412" t="s">
        <v>173</v>
      </c>
      <c r="P23" s="412"/>
      <c r="Q23" s="413"/>
    </row>
    <row r="24" spans="3:18">
      <c r="C24" s="317" t="s">
        <v>759</v>
      </c>
      <c r="D24" s="146" t="s">
        <v>762</v>
      </c>
      <c r="E24" s="44" t="s">
        <v>164</v>
      </c>
      <c r="F24" s="44" t="s">
        <v>778</v>
      </c>
      <c r="G24" s="44" t="s">
        <v>779</v>
      </c>
      <c r="H24" s="44" t="s">
        <v>780</v>
      </c>
      <c r="I24" s="44" t="s">
        <v>778</v>
      </c>
      <c r="J24" s="44" t="s">
        <v>779</v>
      </c>
      <c r="K24" s="44" t="s">
        <v>780</v>
      </c>
      <c r="L24" s="44" t="s">
        <v>778</v>
      </c>
      <c r="M24" s="44" t="s">
        <v>779</v>
      </c>
      <c r="N24" s="44" t="s">
        <v>780</v>
      </c>
      <c r="O24" s="44" t="s">
        <v>778</v>
      </c>
      <c r="P24" s="44" t="s">
        <v>779</v>
      </c>
      <c r="Q24" s="153" t="s">
        <v>780</v>
      </c>
    </row>
    <row r="25" spans="3:18">
      <c r="C25" s="457" t="s">
        <v>760</v>
      </c>
      <c r="D25" s="14" t="s">
        <v>763</v>
      </c>
      <c r="E25" s="444" t="s">
        <v>257</v>
      </c>
      <c r="F25" s="158">
        <v>15.156000000000001</v>
      </c>
      <c r="G25" s="158">
        <v>15.156000000000001</v>
      </c>
      <c r="H25" s="149">
        <v>0</v>
      </c>
      <c r="I25" s="149">
        <v>16.974</v>
      </c>
      <c r="J25" s="149">
        <v>16.974</v>
      </c>
      <c r="K25" s="149">
        <f t="shared" ref="K25:K33" si="0">I25-J25</f>
        <v>0</v>
      </c>
      <c r="L25" s="149">
        <v>17.273</v>
      </c>
      <c r="M25" s="149">
        <v>18.207999999999998</v>
      </c>
      <c r="N25" s="152">
        <v>0</v>
      </c>
      <c r="O25" s="149">
        <v>18.253</v>
      </c>
      <c r="P25" s="149">
        <v>18.253</v>
      </c>
      <c r="Q25" s="154">
        <f>O25-P25</f>
        <v>0</v>
      </c>
    </row>
    <row r="26" spans="3:18">
      <c r="C26" s="457"/>
      <c r="D26" s="14" t="s">
        <v>731</v>
      </c>
      <c r="E26" s="444"/>
      <c r="F26" s="149">
        <v>4.0000000000000001E-3</v>
      </c>
      <c r="G26" s="149">
        <v>4.0000000000000001E-3</v>
      </c>
      <c r="H26" s="149">
        <v>0</v>
      </c>
      <c r="I26" s="149">
        <v>2E-3</v>
      </c>
      <c r="J26" s="149">
        <v>2E-3</v>
      </c>
      <c r="K26" s="149">
        <f t="shared" si="0"/>
        <v>0</v>
      </c>
      <c r="L26" s="149">
        <v>3.0000000000000001E-3</v>
      </c>
      <c r="M26" s="149">
        <v>3.1E-2</v>
      </c>
      <c r="N26" s="152">
        <v>0</v>
      </c>
      <c r="O26" s="149">
        <v>3.0000000000000001E-3</v>
      </c>
      <c r="P26" s="149">
        <v>3.0000000000000001E-3</v>
      </c>
      <c r="Q26" s="154">
        <f t="shared" ref="Q26:Q50" si="1">O26-P26</f>
        <v>0</v>
      </c>
    </row>
    <row r="27" spans="3:18">
      <c r="C27" s="457"/>
      <c r="D27" s="14" t="s">
        <v>738</v>
      </c>
      <c r="E27" s="444"/>
      <c r="F27" s="149">
        <v>0.39200000000000002</v>
      </c>
      <c r="G27" s="149">
        <v>0.39200000000000002</v>
      </c>
      <c r="H27" s="149">
        <v>0</v>
      </c>
      <c r="I27" s="149">
        <v>3.5000000000000003E-2</v>
      </c>
      <c r="J27" s="149">
        <v>3.5000000000000003E-2</v>
      </c>
      <c r="K27" s="149">
        <f t="shared" si="0"/>
        <v>0</v>
      </c>
      <c r="L27" s="149">
        <v>3.242</v>
      </c>
      <c r="M27" s="149">
        <v>3.7290000000000001</v>
      </c>
      <c r="N27" s="152">
        <v>0</v>
      </c>
      <c r="O27" s="149">
        <v>0</v>
      </c>
      <c r="P27" s="149">
        <v>0</v>
      </c>
      <c r="Q27" s="154">
        <f>O27-P27</f>
        <v>0</v>
      </c>
    </row>
    <row r="28" spans="3:18">
      <c r="C28" s="457"/>
      <c r="D28" s="14" t="s">
        <v>772</v>
      </c>
      <c r="E28" s="444"/>
      <c r="F28" s="149">
        <v>0</v>
      </c>
      <c r="G28" s="149">
        <v>0</v>
      </c>
      <c r="H28" s="149">
        <v>0</v>
      </c>
      <c r="I28" s="149">
        <v>5.0000000000000001E-3</v>
      </c>
      <c r="J28" s="149">
        <v>5.0000000000000001E-3</v>
      </c>
      <c r="K28" s="149">
        <f t="shared" si="0"/>
        <v>0</v>
      </c>
      <c r="L28" s="149">
        <v>4.0000000000000001E-3</v>
      </c>
      <c r="M28" s="149">
        <v>7.0000000000000007E-2</v>
      </c>
      <c r="N28" s="152">
        <v>0</v>
      </c>
      <c r="O28" s="149">
        <v>0</v>
      </c>
      <c r="P28" s="149">
        <v>0</v>
      </c>
      <c r="Q28" s="154">
        <f>O28-P28</f>
        <v>0</v>
      </c>
    </row>
    <row r="29" spans="3:18">
      <c r="C29" s="457"/>
      <c r="D29" s="14" t="s">
        <v>732</v>
      </c>
      <c r="E29" s="444"/>
      <c r="F29" s="149">
        <v>0</v>
      </c>
      <c r="G29" s="149">
        <v>0</v>
      </c>
      <c r="H29" s="149">
        <v>0</v>
      </c>
      <c r="I29" s="149">
        <v>6.0000000000000001E-3</v>
      </c>
      <c r="J29" s="149">
        <v>6.0000000000000001E-3</v>
      </c>
      <c r="K29" s="149">
        <f t="shared" si="0"/>
        <v>0</v>
      </c>
      <c r="L29" s="149">
        <v>4.2999999999999997E-2</v>
      </c>
      <c r="M29" s="149">
        <v>0.52200000000000002</v>
      </c>
      <c r="N29" s="152">
        <v>0</v>
      </c>
      <c r="O29" s="149">
        <v>6.0000000000000001E-3</v>
      </c>
      <c r="P29" s="149">
        <v>2E-3</v>
      </c>
      <c r="Q29" s="154">
        <f>O29-P29</f>
        <v>4.0000000000000001E-3</v>
      </c>
    </row>
    <row r="30" spans="3:18">
      <c r="C30" s="457"/>
      <c r="D30" s="14" t="s">
        <v>764</v>
      </c>
      <c r="E30" s="444"/>
      <c r="F30" s="149">
        <v>772.8</v>
      </c>
      <c r="G30" s="149">
        <v>0</v>
      </c>
      <c r="H30" s="149">
        <v>772.8</v>
      </c>
      <c r="I30" s="149">
        <v>830.62099999999998</v>
      </c>
      <c r="J30" s="149">
        <v>0</v>
      </c>
      <c r="K30" s="149">
        <f t="shared" si="0"/>
        <v>830.62099999999998</v>
      </c>
      <c r="L30" s="149">
        <v>767.32100000000003</v>
      </c>
      <c r="M30" s="149">
        <v>3.2000000000000001E-2</v>
      </c>
      <c r="N30" s="152">
        <f t="shared" ref="N30:N37" si="2">L30-M30</f>
        <v>767.28899999999999</v>
      </c>
      <c r="O30" s="149">
        <v>783.24099999999999</v>
      </c>
      <c r="P30" s="149">
        <v>1.2999999999999999E-2</v>
      </c>
      <c r="Q30" s="154">
        <f t="shared" si="1"/>
        <v>783.22799999999995</v>
      </c>
    </row>
    <row r="31" spans="3:18">
      <c r="C31" s="457"/>
      <c r="D31" s="14" t="s">
        <v>765</v>
      </c>
      <c r="E31" s="444"/>
      <c r="F31" s="149">
        <v>234.04</v>
      </c>
      <c r="G31" s="149">
        <v>0</v>
      </c>
      <c r="H31" s="149">
        <v>234.04</v>
      </c>
      <c r="I31" s="149">
        <v>213.18700000000001</v>
      </c>
      <c r="J31" s="149">
        <v>0</v>
      </c>
      <c r="K31" s="149">
        <f t="shared" si="0"/>
        <v>213.18700000000001</v>
      </c>
      <c r="L31" s="149">
        <v>230.37700000000001</v>
      </c>
      <c r="M31" s="149">
        <v>5.0000000000000001E-3</v>
      </c>
      <c r="N31" s="152">
        <f t="shared" si="2"/>
        <v>230.37200000000001</v>
      </c>
      <c r="O31" s="149">
        <v>245.24</v>
      </c>
      <c r="P31" s="149">
        <v>1E-3</v>
      </c>
      <c r="Q31" s="154">
        <f t="shared" si="1"/>
        <v>245.239</v>
      </c>
    </row>
    <row r="32" spans="3:18">
      <c r="C32" s="457"/>
      <c r="D32" s="14" t="s">
        <v>766</v>
      </c>
      <c r="E32" s="444"/>
      <c r="F32" s="149">
        <v>0</v>
      </c>
      <c r="G32" s="149">
        <v>0</v>
      </c>
      <c r="H32" s="149">
        <v>0</v>
      </c>
      <c r="I32" s="149">
        <v>2.415</v>
      </c>
      <c r="J32" s="149">
        <v>2.415</v>
      </c>
      <c r="K32" s="149">
        <f t="shared" si="0"/>
        <v>0</v>
      </c>
      <c r="L32" s="149">
        <v>1.0999999999999999E-2</v>
      </c>
      <c r="M32" s="149">
        <v>1.0999999999999999E-2</v>
      </c>
      <c r="N32" s="152">
        <f t="shared" si="2"/>
        <v>0</v>
      </c>
      <c r="O32" s="149">
        <v>4.0000000000000001E-3</v>
      </c>
      <c r="P32" s="149">
        <v>0</v>
      </c>
      <c r="Q32" s="154">
        <f t="shared" si="1"/>
        <v>4.0000000000000001E-3</v>
      </c>
    </row>
    <row r="33" spans="3:17">
      <c r="C33" s="457"/>
      <c r="D33" s="14" t="s">
        <v>767</v>
      </c>
      <c r="E33" s="444"/>
      <c r="F33" s="149">
        <v>216.887</v>
      </c>
      <c r="G33" s="149">
        <v>0</v>
      </c>
      <c r="H33" s="149">
        <v>216.887</v>
      </c>
      <c r="I33" s="149">
        <v>230.65100000000001</v>
      </c>
      <c r="J33" s="149">
        <v>0</v>
      </c>
      <c r="K33" s="149">
        <f t="shared" si="0"/>
        <v>230.65100000000001</v>
      </c>
      <c r="L33" s="149">
        <v>240.65700000000001</v>
      </c>
      <c r="M33" s="149">
        <v>4.0000000000000001E-3</v>
      </c>
      <c r="N33" s="152">
        <f t="shared" si="2"/>
        <v>240.65300000000002</v>
      </c>
      <c r="O33" s="149">
        <v>219.79</v>
      </c>
      <c r="P33" s="149">
        <v>5.0000000000000001E-3</v>
      </c>
      <c r="Q33" s="154">
        <f t="shared" si="1"/>
        <v>219.785</v>
      </c>
    </row>
    <row r="34" spans="3:17">
      <c r="C34" s="457"/>
      <c r="D34" s="14" t="s">
        <v>768</v>
      </c>
      <c r="E34" s="444"/>
      <c r="F34" s="149">
        <v>0</v>
      </c>
      <c r="G34" s="149">
        <v>0</v>
      </c>
      <c r="H34" s="149">
        <v>0</v>
      </c>
      <c r="I34" s="149">
        <v>23.696000000000002</v>
      </c>
      <c r="J34" s="149">
        <v>25.937000000000001</v>
      </c>
      <c r="K34" s="316">
        <v>0</v>
      </c>
      <c r="L34" s="149">
        <v>26.007999999999999</v>
      </c>
      <c r="M34" s="149">
        <v>30.585999999999999</v>
      </c>
      <c r="N34" s="316">
        <v>0</v>
      </c>
      <c r="O34" s="149">
        <v>26.655000000000001</v>
      </c>
      <c r="P34" s="149">
        <v>25.931999999999999</v>
      </c>
      <c r="Q34" s="154">
        <f t="shared" si="1"/>
        <v>0.72300000000000253</v>
      </c>
    </row>
    <row r="35" spans="3:17">
      <c r="C35" s="457"/>
      <c r="D35" s="14" t="s">
        <v>636</v>
      </c>
      <c r="E35" s="444"/>
      <c r="F35" s="149">
        <v>7.2999999999999995E-2</v>
      </c>
      <c r="G35" s="149">
        <v>7.2999999999999995E-2</v>
      </c>
      <c r="H35" s="149">
        <v>0</v>
      </c>
      <c r="I35" s="149">
        <v>0</v>
      </c>
      <c r="J35" s="149">
        <v>0</v>
      </c>
      <c r="K35" s="149">
        <v>0</v>
      </c>
      <c r="L35" s="149">
        <v>1.7030000000000001</v>
      </c>
      <c r="M35" s="149">
        <v>1.7030000000000001</v>
      </c>
      <c r="N35" s="152">
        <f t="shared" si="2"/>
        <v>0</v>
      </c>
      <c r="O35" s="149">
        <v>1.0999999999999999E-2</v>
      </c>
      <c r="P35" s="149">
        <v>1.0999999999999999E-2</v>
      </c>
      <c r="Q35" s="154">
        <f t="shared" si="1"/>
        <v>0</v>
      </c>
    </row>
    <row r="36" spans="3:17">
      <c r="C36" s="114"/>
      <c r="D36" s="146" t="s">
        <v>769</v>
      </c>
      <c r="E36" s="444"/>
      <c r="F36" s="150">
        <f t="shared" ref="F36:Q36" si="3">SUM(F25:F35)</f>
        <v>1239.3520000000001</v>
      </c>
      <c r="G36" s="150">
        <f t="shared" si="3"/>
        <v>15.625</v>
      </c>
      <c r="H36" s="150">
        <f t="shared" si="3"/>
        <v>1223.7269999999999</v>
      </c>
      <c r="I36" s="150">
        <f t="shared" si="3"/>
        <v>1317.5919999999999</v>
      </c>
      <c r="J36" s="150">
        <f t="shared" si="3"/>
        <v>45.373999999999995</v>
      </c>
      <c r="K36" s="150">
        <f t="shared" si="3"/>
        <v>1274.4590000000001</v>
      </c>
      <c r="L36" s="150">
        <f t="shared" si="3"/>
        <v>1286.6420000000001</v>
      </c>
      <c r="M36" s="150">
        <f t="shared" si="3"/>
        <v>54.900999999999996</v>
      </c>
      <c r="N36" s="150">
        <f t="shared" si="3"/>
        <v>1238.3140000000001</v>
      </c>
      <c r="O36" s="150">
        <f t="shared" si="3"/>
        <v>1293.2029999999997</v>
      </c>
      <c r="P36" s="150">
        <f t="shared" si="3"/>
        <v>44.220000000000006</v>
      </c>
      <c r="Q36" s="155">
        <f t="shared" si="3"/>
        <v>1248.9829999999999</v>
      </c>
    </row>
    <row r="37" spans="3:17">
      <c r="C37" s="457" t="s">
        <v>771</v>
      </c>
      <c r="D37" s="14" t="s">
        <v>636</v>
      </c>
      <c r="E37" s="444"/>
      <c r="F37" s="149">
        <v>0.19400000000000001</v>
      </c>
      <c r="G37" s="149">
        <v>0.19400000000000001</v>
      </c>
      <c r="H37" s="149">
        <v>0</v>
      </c>
      <c r="I37" s="149">
        <v>0.27100000000000002</v>
      </c>
      <c r="J37" s="149">
        <v>0.27100000000000002</v>
      </c>
      <c r="K37" s="149">
        <f>I37-J37</f>
        <v>0</v>
      </c>
      <c r="L37" s="14">
        <v>6.6000000000000003E-2</v>
      </c>
      <c r="M37" s="14">
        <v>6.6000000000000003E-2</v>
      </c>
      <c r="N37" s="152">
        <f t="shared" si="2"/>
        <v>0</v>
      </c>
      <c r="O37" s="149">
        <v>2.8000000000000001E-2</v>
      </c>
      <c r="P37" s="149">
        <v>2.8000000000000001E-2</v>
      </c>
      <c r="Q37" s="154">
        <f t="shared" si="1"/>
        <v>0</v>
      </c>
    </row>
    <row r="38" spans="3:17">
      <c r="C38" s="457"/>
      <c r="D38" s="146" t="s">
        <v>770</v>
      </c>
      <c r="E38" s="444"/>
      <c r="F38" s="150">
        <f t="shared" ref="F38:Q38" si="4">SUM(F37)</f>
        <v>0.19400000000000001</v>
      </c>
      <c r="G38" s="150">
        <f t="shared" si="4"/>
        <v>0.19400000000000001</v>
      </c>
      <c r="H38" s="150">
        <f t="shared" si="4"/>
        <v>0</v>
      </c>
      <c r="I38" s="150">
        <f t="shared" si="4"/>
        <v>0.27100000000000002</v>
      </c>
      <c r="J38" s="150">
        <f t="shared" si="4"/>
        <v>0.27100000000000002</v>
      </c>
      <c r="K38" s="150">
        <f t="shared" si="4"/>
        <v>0</v>
      </c>
      <c r="L38" s="150">
        <f t="shared" si="4"/>
        <v>6.6000000000000003E-2</v>
      </c>
      <c r="M38" s="150">
        <f t="shared" si="4"/>
        <v>6.6000000000000003E-2</v>
      </c>
      <c r="N38" s="150">
        <f t="shared" si="4"/>
        <v>0</v>
      </c>
      <c r="O38" s="150">
        <f t="shared" si="4"/>
        <v>2.8000000000000001E-2</v>
      </c>
      <c r="P38" s="150">
        <f t="shared" si="4"/>
        <v>2.8000000000000001E-2</v>
      </c>
      <c r="Q38" s="155">
        <f t="shared" si="4"/>
        <v>0</v>
      </c>
    </row>
    <row r="39" spans="3:17">
      <c r="C39" s="457" t="s">
        <v>761</v>
      </c>
      <c r="D39" s="14" t="s">
        <v>731</v>
      </c>
      <c r="E39" s="444"/>
      <c r="F39" s="149">
        <v>0.878</v>
      </c>
      <c r="G39" s="149">
        <v>0.78700000000000003</v>
      </c>
      <c r="H39" s="149">
        <v>9.0999999999999998E-2</v>
      </c>
      <c r="I39" s="149">
        <v>0.66800000000000004</v>
      </c>
      <c r="J39" s="149">
        <v>0.70399999999999996</v>
      </c>
      <c r="K39" s="149">
        <v>0</v>
      </c>
      <c r="L39" s="14">
        <v>0.71599999999999997</v>
      </c>
      <c r="M39" s="14">
        <v>0.71599999999999997</v>
      </c>
      <c r="N39" s="152">
        <f t="shared" ref="N39:N50" si="5">L39-M39</f>
        <v>0</v>
      </c>
      <c r="O39" s="149">
        <v>0.78700000000000003</v>
      </c>
      <c r="P39" s="149">
        <v>0.77400000000000002</v>
      </c>
      <c r="Q39" s="154">
        <f t="shared" si="1"/>
        <v>1.3000000000000012E-2</v>
      </c>
    </row>
    <row r="40" spans="3:17">
      <c r="C40" s="457"/>
      <c r="D40" s="14" t="s">
        <v>732</v>
      </c>
      <c r="E40" s="444"/>
      <c r="F40" s="149">
        <v>9.1189999999999998</v>
      </c>
      <c r="G40" s="149">
        <v>9.1189999999999998</v>
      </c>
      <c r="H40" s="149">
        <v>0</v>
      </c>
      <c r="I40" s="149">
        <v>8.9459999999999997</v>
      </c>
      <c r="J40" s="149">
        <v>9.4369999999999994</v>
      </c>
      <c r="K40" s="149">
        <v>0</v>
      </c>
      <c r="L40" s="14">
        <v>8.8109999999999999</v>
      </c>
      <c r="M40" s="14">
        <v>8.8109999999999999</v>
      </c>
      <c r="N40" s="152">
        <f t="shared" si="5"/>
        <v>0</v>
      </c>
      <c r="O40" s="149">
        <v>9.4109999999999996</v>
      </c>
      <c r="P40" s="149">
        <v>9.4109999999999996</v>
      </c>
      <c r="Q40" s="154">
        <f t="shared" si="1"/>
        <v>0</v>
      </c>
    </row>
    <row r="41" spans="3:17">
      <c r="C41" s="457"/>
      <c r="D41" s="14" t="s">
        <v>772</v>
      </c>
      <c r="E41" s="444"/>
      <c r="F41" s="149">
        <v>2.4460000000000002</v>
      </c>
      <c r="G41" s="149">
        <v>2.4460000000000002</v>
      </c>
      <c r="H41" s="149">
        <v>0</v>
      </c>
      <c r="I41" s="149">
        <v>2.6379999999999999</v>
      </c>
      <c r="J41" s="149">
        <v>2.7029999999999998</v>
      </c>
      <c r="K41" s="149">
        <v>0</v>
      </c>
      <c r="L41" s="14">
        <v>2.6110000000000002</v>
      </c>
      <c r="M41" s="14">
        <v>2.6110000000000002</v>
      </c>
      <c r="N41" s="152">
        <f t="shared" si="5"/>
        <v>0</v>
      </c>
      <c r="O41" s="149">
        <v>2.3969999999999998</v>
      </c>
      <c r="P41" s="149">
        <v>2.3969999999999998</v>
      </c>
      <c r="Q41" s="154">
        <f t="shared" si="1"/>
        <v>0</v>
      </c>
    </row>
    <row r="42" spans="3:17">
      <c r="C42" s="457"/>
      <c r="D42" s="14" t="s">
        <v>738</v>
      </c>
      <c r="E42" s="444"/>
      <c r="F42" s="149">
        <v>2.9020000000000001</v>
      </c>
      <c r="G42" s="149">
        <v>2.9020000000000001</v>
      </c>
      <c r="H42" s="149">
        <v>0</v>
      </c>
      <c r="I42" s="149">
        <v>0.48599999999999999</v>
      </c>
      <c r="J42" s="149">
        <v>6.4450000000000003</v>
      </c>
      <c r="K42" s="149">
        <v>0</v>
      </c>
      <c r="L42" s="152">
        <v>0</v>
      </c>
      <c r="M42" s="152">
        <v>0</v>
      </c>
      <c r="N42" s="152">
        <f t="shared" si="5"/>
        <v>0</v>
      </c>
      <c r="O42" s="149">
        <v>2.798</v>
      </c>
      <c r="P42" s="149">
        <v>2.2130000000000001</v>
      </c>
      <c r="Q42" s="154">
        <f t="shared" si="1"/>
        <v>0.58499999999999996</v>
      </c>
    </row>
    <row r="43" spans="3:17">
      <c r="C43" s="457"/>
      <c r="D43" s="14" t="s">
        <v>766</v>
      </c>
      <c r="E43" s="444"/>
      <c r="F43" s="149">
        <v>2.2810000000000001</v>
      </c>
      <c r="G43" s="149">
        <v>2.2810000000000001</v>
      </c>
      <c r="H43" s="149">
        <v>0</v>
      </c>
      <c r="I43" s="149">
        <v>0</v>
      </c>
      <c r="J43" s="149">
        <v>0</v>
      </c>
      <c r="K43" s="149">
        <f t="shared" ref="K43:K50" si="6">I43-J43</f>
        <v>0</v>
      </c>
      <c r="L43" s="14">
        <v>2.4159999999999999</v>
      </c>
      <c r="M43" s="14">
        <v>2.4159999999999999</v>
      </c>
      <c r="N43" s="152">
        <f t="shared" si="5"/>
        <v>0</v>
      </c>
      <c r="O43" s="149">
        <v>2.3679999999999999</v>
      </c>
      <c r="P43" s="149">
        <v>2.3679999999999999</v>
      </c>
      <c r="Q43" s="154">
        <f t="shared" si="1"/>
        <v>0</v>
      </c>
    </row>
    <row r="44" spans="3:17">
      <c r="C44" s="457"/>
      <c r="D44" s="14" t="s">
        <v>634</v>
      </c>
      <c r="E44" s="444"/>
      <c r="F44" s="149">
        <v>3.0000000000000001E-3</v>
      </c>
      <c r="G44" s="149">
        <v>3.0000000000000001E-3</v>
      </c>
      <c r="H44" s="149">
        <v>0</v>
      </c>
      <c r="I44" s="149">
        <v>3.0000000000000001E-3</v>
      </c>
      <c r="J44" s="149">
        <v>3.0000000000000001E-3</v>
      </c>
      <c r="K44" s="149">
        <f t="shared" si="6"/>
        <v>0</v>
      </c>
      <c r="L44" s="14">
        <v>3.0000000000000001E-3</v>
      </c>
      <c r="M44" s="14">
        <v>3.0000000000000001E-3</v>
      </c>
      <c r="N44" s="152">
        <f t="shared" si="5"/>
        <v>0</v>
      </c>
      <c r="O44" s="149">
        <v>3.0000000000000001E-3</v>
      </c>
      <c r="P44" s="149">
        <v>3.0000000000000001E-3</v>
      </c>
      <c r="Q44" s="154">
        <f t="shared" si="1"/>
        <v>0</v>
      </c>
    </row>
    <row r="45" spans="3:17">
      <c r="C45" s="457"/>
      <c r="D45" s="14" t="s">
        <v>636</v>
      </c>
      <c r="E45" s="444"/>
      <c r="F45" s="149">
        <v>0</v>
      </c>
      <c r="G45" s="149">
        <v>0</v>
      </c>
      <c r="H45" s="149">
        <v>0</v>
      </c>
      <c r="I45" s="149">
        <v>0.10199999999999999</v>
      </c>
      <c r="J45" s="149">
        <v>0.10199999999999999</v>
      </c>
      <c r="K45" s="149">
        <f t="shared" si="6"/>
        <v>0</v>
      </c>
      <c r="L45" s="152">
        <v>0</v>
      </c>
      <c r="M45" s="152">
        <v>0</v>
      </c>
      <c r="N45" s="152">
        <f t="shared" si="5"/>
        <v>0</v>
      </c>
      <c r="O45" s="149">
        <v>7.4470000000000001</v>
      </c>
      <c r="P45" s="149">
        <v>7.4470000000000001</v>
      </c>
      <c r="Q45" s="154">
        <f t="shared" si="1"/>
        <v>0</v>
      </c>
    </row>
    <row r="46" spans="3:17">
      <c r="C46" s="457"/>
      <c r="D46" s="14" t="s">
        <v>773</v>
      </c>
      <c r="E46" s="444"/>
      <c r="F46" s="149">
        <v>0</v>
      </c>
      <c r="G46" s="149">
        <v>0</v>
      </c>
      <c r="H46" s="149">
        <v>0</v>
      </c>
      <c r="I46" s="149">
        <v>0</v>
      </c>
      <c r="J46" s="149">
        <v>0</v>
      </c>
      <c r="K46" s="149">
        <f t="shared" si="6"/>
        <v>0</v>
      </c>
      <c r="L46" s="152">
        <v>0</v>
      </c>
      <c r="M46" s="152">
        <v>0</v>
      </c>
      <c r="N46" s="152">
        <f t="shared" si="5"/>
        <v>0</v>
      </c>
      <c r="O46" s="149">
        <v>9.2999999999999999E-2</v>
      </c>
      <c r="P46" s="149">
        <v>8.2000000000000003E-2</v>
      </c>
      <c r="Q46" s="154">
        <f t="shared" si="1"/>
        <v>1.0999999999999996E-2</v>
      </c>
    </row>
    <row r="47" spans="3:17">
      <c r="C47" s="457"/>
      <c r="D47" s="14" t="s">
        <v>774</v>
      </c>
      <c r="E47" s="444"/>
      <c r="F47" s="149">
        <v>0.08</v>
      </c>
      <c r="G47" s="149">
        <v>0.08</v>
      </c>
      <c r="H47" s="149">
        <v>0</v>
      </c>
      <c r="I47" s="149">
        <v>0.222</v>
      </c>
      <c r="J47" s="149">
        <v>0.222</v>
      </c>
      <c r="K47" s="149">
        <f t="shared" si="6"/>
        <v>0</v>
      </c>
      <c r="L47" s="14">
        <v>0.21099999999999999</v>
      </c>
      <c r="M47" s="14">
        <v>0.21099999999999999</v>
      </c>
      <c r="N47" s="152">
        <f t="shared" si="5"/>
        <v>0</v>
      </c>
      <c r="O47" s="149">
        <v>0.222</v>
      </c>
      <c r="P47" s="149">
        <v>0.222</v>
      </c>
      <c r="Q47" s="154">
        <f t="shared" si="1"/>
        <v>0</v>
      </c>
    </row>
    <row r="48" spans="3:17">
      <c r="C48" s="457"/>
      <c r="D48" s="146" t="s">
        <v>775</v>
      </c>
      <c r="E48" s="444"/>
      <c r="F48" s="150">
        <f t="shared" ref="F48:Q48" si="7">SUM(F39:F47)</f>
        <v>17.708999999999996</v>
      </c>
      <c r="G48" s="150">
        <f t="shared" si="7"/>
        <v>17.617999999999999</v>
      </c>
      <c r="H48" s="150">
        <f t="shared" si="7"/>
        <v>9.0999999999999998E-2</v>
      </c>
      <c r="I48" s="150">
        <f t="shared" si="7"/>
        <v>13.065</v>
      </c>
      <c r="J48" s="150">
        <f t="shared" si="7"/>
        <v>19.616000000000003</v>
      </c>
      <c r="K48" s="150">
        <f t="shared" si="7"/>
        <v>0</v>
      </c>
      <c r="L48" s="150">
        <f t="shared" si="7"/>
        <v>14.768000000000001</v>
      </c>
      <c r="M48" s="150">
        <f t="shared" si="7"/>
        <v>14.768000000000001</v>
      </c>
      <c r="N48" s="150">
        <f t="shared" si="7"/>
        <v>0</v>
      </c>
      <c r="O48" s="150">
        <f t="shared" si="7"/>
        <v>25.526</v>
      </c>
      <c r="P48" s="150">
        <f t="shared" si="7"/>
        <v>24.916999999999998</v>
      </c>
      <c r="Q48" s="155">
        <f t="shared" si="7"/>
        <v>0.60899999999999999</v>
      </c>
    </row>
    <row r="49" spans="3:17">
      <c r="C49" s="457" t="s">
        <v>776</v>
      </c>
      <c r="D49" s="15" t="s">
        <v>734</v>
      </c>
      <c r="E49" s="444"/>
      <c r="F49" s="151">
        <v>4693.9669999999996</v>
      </c>
      <c r="G49" s="151">
        <v>185.202</v>
      </c>
      <c r="H49" s="151">
        <v>4508.7650000000003</v>
      </c>
      <c r="I49" s="151">
        <v>2047.7342639999999</v>
      </c>
      <c r="J49" s="151">
        <v>93.308886000000001</v>
      </c>
      <c r="K49" s="149">
        <f t="shared" si="6"/>
        <v>1954.4253779999999</v>
      </c>
      <c r="L49" s="15">
        <v>2512.1019999999999</v>
      </c>
      <c r="M49" s="15">
        <v>118.203</v>
      </c>
      <c r="N49" s="152">
        <f t="shared" si="5"/>
        <v>2393.8989999999999</v>
      </c>
      <c r="O49" s="151">
        <v>3996.4690000000001</v>
      </c>
      <c r="P49" s="151">
        <v>152.33000000000001</v>
      </c>
      <c r="Q49" s="154">
        <f t="shared" si="1"/>
        <v>3844.1390000000001</v>
      </c>
    </row>
    <row r="50" spans="3:17" ht="15" customHeight="1">
      <c r="C50" s="457"/>
      <c r="D50" s="15" t="s">
        <v>731</v>
      </c>
      <c r="E50" s="444"/>
      <c r="F50" s="151">
        <v>672.82399999999996</v>
      </c>
      <c r="G50" s="151">
        <v>57.305</v>
      </c>
      <c r="H50" s="151">
        <v>615.51900000000001</v>
      </c>
      <c r="I50" s="151">
        <v>810.66200000000003</v>
      </c>
      <c r="J50" s="151">
        <v>69.508032999999998</v>
      </c>
      <c r="K50" s="149">
        <f t="shared" si="6"/>
        <v>741.15396700000008</v>
      </c>
      <c r="L50" s="15">
        <v>753.70600000000002</v>
      </c>
      <c r="M50" s="15">
        <v>76.498000000000005</v>
      </c>
      <c r="N50" s="152">
        <f t="shared" si="5"/>
        <v>677.20799999999997</v>
      </c>
      <c r="O50" s="151">
        <v>790.54600000000005</v>
      </c>
      <c r="P50" s="151">
        <v>98.584000000000003</v>
      </c>
      <c r="Q50" s="154">
        <f t="shared" si="1"/>
        <v>691.96199999999999</v>
      </c>
    </row>
    <row r="51" spans="3:17" ht="15" customHeight="1" thickBot="1">
      <c r="C51" s="458"/>
      <c r="D51" s="318" t="s">
        <v>777</v>
      </c>
      <c r="E51" s="445"/>
      <c r="F51" s="156">
        <f t="shared" ref="F51:Q51" si="8">SUM(F49:F50)</f>
        <v>5366.7909999999993</v>
      </c>
      <c r="G51" s="156">
        <f t="shared" si="8"/>
        <v>242.50700000000001</v>
      </c>
      <c r="H51" s="156">
        <f t="shared" si="8"/>
        <v>5124.2840000000006</v>
      </c>
      <c r="I51" s="156">
        <f t="shared" si="8"/>
        <v>2858.396264</v>
      </c>
      <c r="J51" s="156">
        <f t="shared" si="8"/>
        <v>162.81691899999998</v>
      </c>
      <c r="K51" s="156">
        <f t="shared" si="8"/>
        <v>2695.5793450000001</v>
      </c>
      <c r="L51" s="156">
        <f t="shared" si="8"/>
        <v>3265.808</v>
      </c>
      <c r="M51" s="156">
        <f t="shared" si="8"/>
        <v>194.70100000000002</v>
      </c>
      <c r="N51" s="156">
        <f t="shared" si="8"/>
        <v>3071.107</v>
      </c>
      <c r="O51" s="156">
        <f t="shared" si="8"/>
        <v>4787.0150000000003</v>
      </c>
      <c r="P51" s="156">
        <f t="shared" si="8"/>
        <v>250.91400000000002</v>
      </c>
      <c r="Q51" s="157">
        <f t="shared" si="8"/>
        <v>4536.1010000000006</v>
      </c>
    </row>
  </sheetData>
  <mergeCells count="44">
    <mergeCell ref="C49:C51"/>
    <mergeCell ref="O17:Q17"/>
    <mergeCell ref="O23:Q23"/>
    <mergeCell ref="O18:Q18"/>
    <mergeCell ref="O19:Q19"/>
    <mergeCell ref="O20:Q20"/>
    <mergeCell ref="O21:Q21"/>
    <mergeCell ref="C39:C48"/>
    <mergeCell ref="C37:C38"/>
    <mergeCell ref="C25:C35"/>
    <mergeCell ref="F19:H19"/>
    <mergeCell ref="F20:H20"/>
    <mergeCell ref="F21:H21"/>
    <mergeCell ref="C23:E23"/>
    <mergeCell ref="R18:R19"/>
    <mergeCell ref="E25:E51"/>
    <mergeCell ref="F23:H23"/>
    <mergeCell ref="D7:D15"/>
    <mergeCell ref="F11:N15"/>
    <mergeCell ref="L7:N8"/>
    <mergeCell ref="L9:N9"/>
    <mergeCell ref="L10:N10"/>
    <mergeCell ref="L17:N17"/>
    <mergeCell ref="L18:N18"/>
    <mergeCell ref="L19:N19"/>
    <mergeCell ref="L20:N20"/>
    <mergeCell ref="L21:N21"/>
    <mergeCell ref="L23:N23"/>
    <mergeCell ref="F17:H17"/>
    <mergeCell ref="F18:H18"/>
    <mergeCell ref="F6:H6"/>
    <mergeCell ref="F7:H7"/>
    <mergeCell ref="F8:H8"/>
    <mergeCell ref="F9:H9"/>
    <mergeCell ref="F10:H10"/>
    <mergeCell ref="L6:N6"/>
    <mergeCell ref="I6:K6"/>
    <mergeCell ref="I7:K10"/>
    <mergeCell ref="I23:K23"/>
    <mergeCell ref="I17:K17"/>
    <mergeCell ref="I18:K18"/>
    <mergeCell ref="I19:K19"/>
    <mergeCell ref="I20:K20"/>
    <mergeCell ref="I21:K21"/>
  </mergeCells>
  <hyperlinks>
    <hyperlink ref="I7" r:id="rId1" xr:uid="{C8CB6BA8-9EFD-44C1-8020-4E726CA03877}"/>
  </hyperlinks>
  <pageMargins left="0.7" right="0.7" top="0.75" bottom="0.75" header="0.3" footer="0.3"/>
  <pageSetup paperSize="9" orientation="portrait" verticalDpi="0"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255C8D-FBBC-4002-91C7-6C8499B32DF6}">
  <dimension ref="B1:L28"/>
  <sheetViews>
    <sheetView showGridLines="0" topLeftCell="C1" workbookViewId="0">
      <selection activeCell="E8" sqref="E8:G8"/>
    </sheetView>
  </sheetViews>
  <sheetFormatPr defaultRowHeight="12.75"/>
  <cols>
    <col min="1" max="1" width="9.140625" style="9"/>
    <col min="2" max="2" width="5.140625" style="9" bestFit="1" customWidth="1"/>
    <col min="3" max="3" width="55.42578125" style="9" customWidth="1"/>
    <col min="4" max="4" width="47.85546875" style="9" bestFit="1" customWidth="1"/>
    <col min="5" max="5" width="15" style="9" bestFit="1" customWidth="1"/>
    <col min="6" max="6" width="15.5703125" style="9" bestFit="1" customWidth="1"/>
    <col min="7" max="8" width="15" style="9" bestFit="1" customWidth="1"/>
    <col min="9" max="9" width="15.5703125" style="9" bestFit="1" customWidth="1"/>
    <col min="10" max="10" width="15" style="9" bestFit="1" customWidth="1"/>
    <col min="11" max="11" width="42.7109375" style="9" bestFit="1" customWidth="1"/>
    <col min="12" max="12" width="20.28515625" style="9" bestFit="1" customWidth="1"/>
    <col min="13" max="13" width="42.7109375" style="9" bestFit="1" customWidth="1"/>
    <col min="14" max="14" width="24.28515625" style="9" customWidth="1"/>
    <col min="15" max="16384" width="9.140625" style="9"/>
  </cols>
  <sheetData>
    <row r="1" spans="2:12" ht="13.5" thickBot="1"/>
    <row r="2" spans="2:12">
      <c r="B2" s="89">
        <v>2</v>
      </c>
      <c r="C2" s="82" t="s">
        <v>2</v>
      </c>
    </row>
    <row r="3" spans="2:12">
      <c r="B3" s="90">
        <v>2.4</v>
      </c>
      <c r="C3" s="84" t="s">
        <v>239</v>
      </c>
    </row>
    <row r="4" spans="2:12" ht="13.5" thickBot="1">
      <c r="B4" s="91" t="s">
        <v>260</v>
      </c>
      <c r="C4" s="100" t="s">
        <v>261</v>
      </c>
    </row>
    <row r="5" spans="2:12" ht="13.5" thickBot="1"/>
    <row r="6" spans="2:12" ht="25.5">
      <c r="C6" s="60" t="s">
        <v>4</v>
      </c>
      <c r="D6" s="69" t="s">
        <v>27</v>
      </c>
      <c r="E6" s="414" t="s">
        <v>6</v>
      </c>
      <c r="F6" s="415"/>
      <c r="G6" s="416"/>
      <c r="H6" s="414" t="s">
        <v>7</v>
      </c>
      <c r="I6" s="415"/>
      <c r="J6" s="416"/>
      <c r="K6" s="70" t="s">
        <v>8</v>
      </c>
      <c r="L6" s="20"/>
    </row>
    <row r="7" spans="2:12" ht="25.5" customHeight="1">
      <c r="C7" s="347" t="s">
        <v>262</v>
      </c>
      <c r="D7" s="8" t="s">
        <v>265</v>
      </c>
      <c r="E7" s="436" t="s">
        <v>749</v>
      </c>
      <c r="F7" s="437"/>
      <c r="G7" s="438"/>
      <c r="H7" s="417" t="s">
        <v>1090</v>
      </c>
      <c r="I7" s="418"/>
      <c r="J7" s="419"/>
      <c r="K7" s="393" t="s">
        <v>1104</v>
      </c>
      <c r="L7" s="19"/>
    </row>
    <row r="8" spans="2:12" ht="38.25">
      <c r="C8" s="348"/>
      <c r="D8" s="16" t="s">
        <v>750</v>
      </c>
      <c r="E8" s="439" t="s">
        <v>1163</v>
      </c>
      <c r="F8" s="440"/>
      <c r="G8" s="441"/>
      <c r="H8" s="420"/>
      <c r="I8" s="421"/>
      <c r="J8" s="422"/>
      <c r="K8" s="394"/>
    </row>
    <row r="9" spans="2:12" ht="111" customHeight="1">
      <c r="C9" s="348"/>
      <c r="D9" s="16" t="s">
        <v>751</v>
      </c>
      <c r="E9" s="439" t="s">
        <v>1150</v>
      </c>
      <c r="F9" s="440"/>
      <c r="G9" s="441"/>
      <c r="H9" s="420"/>
      <c r="I9" s="421"/>
      <c r="J9" s="422"/>
      <c r="K9" s="97" t="s">
        <v>1151</v>
      </c>
    </row>
    <row r="10" spans="2:12" ht="63.75">
      <c r="C10" s="348"/>
      <c r="D10" s="16" t="s">
        <v>708</v>
      </c>
      <c r="E10" s="439" t="s">
        <v>784</v>
      </c>
      <c r="F10" s="440"/>
      <c r="G10" s="441"/>
      <c r="H10" s="423"/>
      <c r="I10" s="424"/>
      <c r="J10" s="425"/>
      <c r="K10" s="97" t="s">
        <v>1104</v>
      </c>
    </row>
    <row r="11" spans="2:12" ht="76.5">
      <c r="C11" s="348"/>
      <c r="D11" s="16" t="s">
        <v>255</v>
      </c>
      <c r="E11" s="447" t="s">
        <v>161</v>
      </c>
      <c r="F11" s="448"/>
      <c r="G11" s="448"/>
      <c r="H11" s="448"/>
      <c r="I11" s="448"/>
      <c r="J11" s="448"/>
      <c r="K11" s="449"/>
    </row>
    <row r="12" spans="2:12" ht="51">
      <c r="C12" s="348"/>
      <c r="D12" s="16" t="s">
        <v>256</v>
      </c>
      <c r="E12" s="450"/>
      <c r="F12" s="451"/>
      <c r="G12" s="451"/>
      <c r="H12" s="451"/>
      <c r="I12" s="451"/>
      <c r="J12" s="451"/>
      <c r="K12" s="452"/>
    </row>
    <row r="13" spans="2:12" ht="51">
      <c r="C13" s="468"/>
      <c r="D13" s="16" t="s">
        <v>263</v>
      </c>
      <c r="E13" s="450"/>
      <c r="F13" s="451"/>
      <c r="G13" s="451"/>
      <c r="H13" s="451"/>
      <c r="I13" s="451"/>
      <c r="J13" s="451"/>
      <c r="K13" s="452"/>
    </row>
    <row r="14" spans="2:12" ht="15" customHeight="1">
      <c r="C14" s="114"/>
      <c r="D14" s="16" t="s">
        <v>264</v>
      </c>
      <c r="E14" s="450"/>
      <c r="F14" s="451"/>
      <c r="G14" s="451"/>
      <c r="H14" s="451"/>
      <c r="I14" s="451"/>
      <c r="J14" s="451"/>
      <c r="K14" s="452"/>
    </row>
    <row r="15" spans="2:12" ht="25.5">
      <c r="C15" s="114"/>
      <c r="D15" s="16" t="s">
        <v>157</v>
      </c>
      <c r="E15" s="450"/>
      <c r="F15" s="451"/>
      <c r="G15" s="451"/>
      <c r="H15" s="451"/>
      <c r="I15" s="451"/>
      <c r="J15" s="451"/>
      <c r="K15" s="452"/>
    </row>
    <row r="16" spans="2:12" ht="15.75" customHeight="1" thickBot="1">
      <c r="C16" s="79"/>
      <c r="D16" s="107" t="s">
        <v>158</v>
      </c>
      <c r="E16" s="453"/>
      <c r="F16" s="454"/>
      <c r="G16" s="454"/>
      <c r="H16" s="454"/>
      <c r="I16" s="454"/>
      <c r="J16" s="454"/>
      <c r="K16" s="455"/>
    </row>
    <row r="17" spans="3:11" ht="13.5" thickBot="1"/>
    <row r="18" spans="3:11" ht="39" customHeight="1">
      <c r="C18" s="137" t="s">
        <v>265</v>
      </c>
      <c r="D18" s="138" t="s">
        <v>164</v>
      </c>
      <c r="E18" s="426" t="s">
        <v>172</v>
      </c>
      <c r="F18" s="427"/>
      <c r="G18" s="428"/>
      <c r="H18" s="426" t="s">
        <v>173</v>
      </c>
      <c r="I18" s="427"/>
      <c r="J18" s="428"/>
      <c r="K18" s="76" t="s">
        <v>238</v>
      </c>
    </row>
    <row r="19" spans="3:11" ht="25.5">
      <c r="C19" s="116" t="s">
        <v>266</v>
      </c>
      <c r="D19" s="23" t="s">
        <v>257</v>
      </c>
      <c r="E19" s="429">
        <f>G28</f>
        <v>9.1723470000000002</v>
      </c>
      <c r="F19" s="469"/>
      <c r="G19" s="470"/>
      <c r="H19" s="474">
        <f>J28</f>
        <v>10.764238000000001</v>
      </c>
      <c r="I19" s="475"/>
      <c r="J19" s="476"/>
      <c r="K19" s="164">
        <v>11</v>
      </c>
    </row>
    <row r="20" spans="3:11" ht="13.5" thickBot="1">
      <c r="C20" s="117" t="s">
        <v>259</v>
      </c>
      <c r="D20" s="66" t="s">
        <v>206</v>
      </c>
      <c r="E20" s="471">
        <v>1</v>
      </c>
      <c r="F20" s="472"/>
      <c r="G20" s="473"/>
      <c r="H20" s="471">
        <v>1</v>
      </c>
      <c r="I20" s="472"/>
      <c r="J20" s="473"/>
      <c r="K20" s="81">
        <v>1</v>
      </c>
    </row>
    <row r="21" spans="3:11" ht="13.5" thickBot="1"/>
    <row r="22" spans="3:11" ht="30.75" customHeight="1">
      <c r="C22" s="287"/>
      <c r="D22" s="288"/>
      <c r="E22" s="412" t="s">
        <v>172</v>
      </c>
      <c r="F22" s="412"/>
      <c r="G22" s="412"/>
      <c r="H22" s="412" t="s">
        <v>173</v>
      </c>
      <c r="I22" s="412"/>
      <c r="J22" s="413"/>
    </row>
    <row r="23" spans="3:11">
      <c r="C23" s="314"/>
      <c r="D23" s="36" t="s">
        <v>164</v>
      </c>
      <c r="E23" s="34" t="s">
        <v>778</v>
      </c>
      <c r="F23" s="48" t="s">
        <v>780</v>
      </c>
      <c r="G23" s="48" t="s">
        <v>779</v>
      </c>
      <c r="H23" s="34" t="s">
        <v>778</v>
      </c>
      <c r="I23" s="17" t="s">
        <v>780</v>
      </c>
      <c r="J23" s="161" t="s">
        <v>779</v>
      </c>
    </row>
    <row r="24" spans="3:11">
      <c r="C24" s="114" t="s">
        <v>760</v>
      </c>
      <c r="D24" s="444" t="s">
        <v>257</v>
      </c>
      <c r="E24" s="158">
        <v>4.2532E-2</v>
      </c>
      <c r="F24" s="158">
        <v>0</v>
      </c>
      <c r="G24" s="165">
        <f>E24-F24</f>
        <v>4.2532E-2</v>
      </c>
      <c r="H24" s="158">
        <v>7.9869999999999993E-3</v>
      </c>
      <c r="I24" s="165">
        <v>0</v>
      </c>
      <c r="J24" s="163">
        <f>H24-I24</f>
        <v>7.9869999999999993E-3</v>
      </c>
    </row>
    <row r="25" spans="3:11">
      <c r="C25" s="114" t="s">
        <v>771</v>
      </c>
      <c r="D25" s="444"/>
      <c r="E25" s="158">
        <v>1.1965E-2</v>
      </c>
      <c r="F25" s="158">
        <v>0</v>
      </c>
      <c r="G25" s="165">
        <f t="shared" ref="G25:G27" si="0">E25-F25</f>
        <v>1.1965E-2</v>
      </c>
      <c r="H25" s="158">
        <v>4.8370000000000002E-3</v>
      </c>
      <c r="I25" s="165">
        <v>0</v>
      </c>
      <c r="J25" s="163">
        <f t="shared" ref="J25:J27" si="1">H25-I25</f>
        <v>4.8370000000000002E-3</v>
      </c>
    </row>
    <row r="26" spans="3:11">
      <c r="C26" s="114" t="s">
        <v>786</v>
      </c>
      <c r="D26" s="444"/>
      <c r="E26" s="158">
        <v>9.1178500000000007</v>
      </c>
      <c r="F26" s="158">
        <v>0</v>
      </c>
      <c r="G26" s="165">
        <f t="shared" si="0"/>
        <v>9.1178500000000007</v>
      </c>
      <c r="H26" s="158">
        <v>10.751414</v>
      </c>
      <c r="I26" s="165">
        <v>0</v>
      </c>
      <c r="J26" s="163">
        <f t="shared" si="1"/>
        <v>10.751414</v>
      </c>
    </row>
    <row r="27" spans="3:11">
      <c r="C27" s="114" t="s">
        <v>787</v>
      </c>
      <c r="D27" s="444"/>
      <c r="E27" s="158">
        <v>0</v>
      </c>
      <c r="F27" s="158">
        <v>0</v>
      </c>
      <c r="G27" s="165">
        <f t="shared" si="0"/>
        <v>0</v>
      </c>
      <c r="H27" s="158">
        <v>0</v>
      </c>
      <c r="I27" s="165">
        <v>0</v>
      </c>
      <c r="J27" s="163">
        <f t="shared" si="1"/>
        <v>0</v>
      </c>
    </row>
    <row r="28" spans="3:11" ht="13.5" thickBot="1">
      <c r="C28" s="315" t="s">
        <v>740</v>
      </c>
      <c r="D28" s="445"/>
      <c r="E28" s="166">
        <f>SUM(E24:E27)</f>
        <v>9.1723470000000002</v>
      </c>
      <c r="F28" s="166">
        <f t="shared" ref="F28:G28" si="2">SUM(F24:F27)</f>
        <v>0</v>
      </c>
      <c r="G28" s="166">
        <f t="shared" si="2"/>
        <v>9.1723470000000002</v>
      </c>
      <c r="H28" s="166">
        <f>SUM(H24:H27)</f>
        <v>10.764238000000001</v>
      </c>
      <c r="I28" s="166">
        <f t="shared" ref="I28" si="3">SUM(I24:I27)</f>
        <v>0</v>
      </c>
      <c r="J28" s="167">
        <f t="shared" ref="J28" si="4">SUM(J24:J27)</f>
        <v>10.764238000000001</v>
      </c>
    </row>
  </sheetData>
  <mergeCells count="19">
    <mergeCell ref="C7:C13"/>
    <mergeCell ref="K7:K8"/>
    <mergeCell ref="D24:D28"/>
    <mergeCell ref="E22:G22"/>
    <mergeCell ref="H22:J22"/>
    <mergeCell ref="E7:G7"/>
    <mergeCell ref="E8:G8"/>
    <mergeCell ref="E11:K16"/>
    <mergeCell ref="E18:G18"/>
    <mergeCell ref="H18:J18"/>
    <mergeCell ref="E19:G19"/>
    <mergeCell ref="E20:G20"/>
    <mergeCell ref="H19:J19"/>
    <mergeCell ref="H20:J20"/>
    <mergeCell ref="E6:G6"/>
    <mergeCell ref="E9:G9"/>
    <mergeCell ref="E10:G10"/>
    <mergeCell ref="H7:J10"/>
    <mergeCell ref="H6:J6"/>
  </mergeCells>
  <hyperlinks>
    <hyperlink ref="H7" r:id="rId1" xr:uid="{8A4BE2D4-AFFE-473F-B710-8E2EEEAF98F4}"/>
  </hyperlinks>
  <pageMargins left="0.7" right="0.7" top="0.75" bottom="0.75" header="0.3" footer="0.3"/>
  <pageSetup paperSize="9" orientation="portrait" verticalDpi="0"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BEBE27-757A-4BB6-A137-35C553A743A5}">
  <dimension ref="B1:I12"/>
  <sheetViews>
    <sheetView showGridLines="0" topLeftCell="A3" workbookViewId="0">
      <selection activeCell="E12" sqref="E12"/>
    </sheetView>
  </sheetViews>
  <sheetFormatPr defaultRowHeight="12.75"/>
  <cols>
    <col min="1" max="1" width="9.140625" style="9"/>
    <col min="2" max="2" width="5.140625" style="9" bestFit="1" customWidth="1"/>
    <col min="3" max="3" width="43.7109375" style="9" customWidth="1"/>
    <col min="4" max="4" width="47.85546875" style="9" bestFit="1" customWidth="1"/>
    <col min="5" max="5" width="37.140625" style="9" customWidth="1"/>
    <col min="6" max="6" width="30" style="9" customWidth="1"/>
    <col min="7" max="7" width="34.140625" style="9" customWidth="1"/>
    <col min="8" max="8" width="20.28515625" style="9" bestFit="1" customWidth="1"/>
    <col min="9" max="9" width="42.7109375" style="9" bestFit="1" customWidth="1"/>
    <col min="10" max="10" width="24.28515625" style="9" customWidth="1"/>
    <col min="11" max="16384" width="9.140625" style="9"/>
  </cols>
  <sheetData>
    <row r="1" spans="2:9" ht="13.5" thickBot="1"/>
    <row r="2" spans="2:9">
      <c r="B2" s="89">
        <v>2</v>
      </c>
      <c r="C2" s="82" t="s">
        <v>2</v>
      </c>
    </row>
    <row r="3" spans="2:9">
      <c r="B3" s="90">
        <v>2.4</v>
      </c>
      <c r="C3" s="84" t="s">
        <v>239</v>
      </c>
    </row>
    <row r="4" spans="2:9" ht="13.5" thickBot="1">
      <c r="B4" s="91" t="s">
        <v>267</v>
      </c>
      <c r="C4" s="100" t="s">
        <v>268</v>
      </c>
    </row>
    <row r="5" spans="2:9" ht="13.5" thickBot="1"/>
    <row r="6" spans="2:9" ht="25.5">
      <c r="C6" s="60" t="s">
        <v>4</v>
      </c>
      <c r="D6" s="69" t="s">
        <v>27</v>
      </c>
      <c r="E6" s="69" t="s">
        <v>6</v>
      </c>
      <c r="F6" s="69" t="s">
        <v>7</v>
      </c>
      <c r="G6" s="70" t="s">
        <v>8</v>
      </c>
      <c r="H6" s="20"/>
    </row>
    <row r="7" spans="2:9" ht="153" customHeight="1">
      <c r="C7" s="96" t="s">
        <v>269</v>
      </c>
      <c r="D7" s="8" t="s">
        <v>270</v>
      </c>
      <c r="E7" s="16" t="s">
        <v>789</v>
      </c>
      <c r="F7" s="184" t="s">
        <v>1090</v>
      </c>
      <c r="G7" s="72">
        <v>277</v>
      </c>
      <c r="H7" s="19"/>
    </row>
    <row r="8" spans="2:9" ht="25.5">
      <c r="C8" s="96"/>
      <c r="D8" s="16" t="s">
        <v>157</v>
      </c>
      <c r="E8" s="447" t="s">
        <v>161</v>
      </c>
      <c r="F8" s="448"/>
      <c r="G8" s="449"/>
    </row>
    <row r="9" spans="2:9" ht="26.25" customHeight="1" thickBot="1">
      <c r="C9" s="313"/>
      <c r="D9" s="107" t="s">
        <v>158</v>
      </c>
      <c r="E9" s="453"/>
      <c r="F9" s="454"/>
      <c r="G9" s="455"/>
    </row>
    <row r="10" spans="2:9" ht="13.5" thickBot="1"/>
    <row r="11" spans="2:9" ht="38.25">
      <c r="C11" s="137" t="s">
        <v>271</v>
      </c>
      <c r="D11" s="138" t="s">
        <v>272</v>
      </c>
      <c r="E11" s="108" t="s">
        <v>170</v>
      </c>
      <c r="F11" s="108" t="s">
        <v>171</v>
      </c>
      <c r="G11" s="108" t="s">
        <v>172</v>
      </c>
      <c r="H11" s="108" t="s">
        <v>173</v>
      </c>
      <c r="I11" s="76" t="s">
        <v>238</v>
      </c>
    </row>
    <row r="12" spans="2:9" ht="26.25" thickBot="1">
      <c r="C12" s="117" t="s">
        <v>273</v>
      </c>
      <c r="D12" s="162" t="s">
        <v>788</v>
      </c>
      <c r="E12" s="168">
        <v>0</v>
      </c>
      <c r="F12" s="168">
        <v>0</v>
      </c>
      <c r="G12" s="168">
        <v>0</v>
      </c>
      <c r="H12" s="169">
        <v>0</v>
      </c>
      <c r="I12" s="320">
        <v>0</v>
      </c>
    </row>
  </sheetData>
  <mergeCells count="1">
    <mergeCell ref="E8:G9"/>
  </mergeCells>
  <hyperlinks>
    <hyperlink ref="F7" r:id="rId1" xr:uid="{20044FD6-79BA-499B-AE11-3EF02DEA01A1}"/>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24CD1B-0345-48B5-B4AD-13C09FB7D5EC}">
  <dimension ref="B1:H17"/>
  <sheetViews>
    <sheetView showGridLines="0" topLeftCell="A7" workbookViewId="0">
      <selection activeCell="E8" sqref="E8"/>
    </sheetView>
  </sheetViews>
  <sheetFormatPr defaultRowHeight="12.75"/>
  <cols>
    <col min="1" max="1" width="9.140625" style="9"/>
    <col min="2" max="2" width="5.140625" style="9" bestFit="1" customWidth="1"/>
    <col min="3" max="3" width="47.42578125" style="9" bestFit="1" customWidth="1"/>
    <col min="4" max="4" width="47.85546875" style="9" bestFit="1" customWidth="1"/>
    <col min="5" max="5" width="37.140625" style="9" customWidth="1"/>
    <col min="6" max="6" width="30" style="9" customWidth="1"/>
    <col min="7" max="7" width="34.140625" style="9" customWidth="1"/>
    <col min="8" max="8" width="20.2851562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2.4</v>
      </c>
      <c r="C3" s="84" t="s">
        <v>239</v>
      </c>
    </row>
    <row r="4" spans="2:8" ht="13.5" thickBot="1">
      <c r="B4" s="91" t="s">
        <v>274</v>
      </c>
      <c r="C4" s="100" t="s">
        <v>275</v>
      </c>
    </row>
    <row r="5" spans="2:8" ht="13.5" thickBot="1"/>
    <row r="6" spans="2:8" ht="25.5">
      <c r="C6" s="60" t="s">
        <v>4</v>
      </c>
      <c r="D6" s="69" t="s">
        <v>27</v>
      </c>
      <c r="E6" s="69" t="s">
        <v>6</v>
      </c>
      <c r="F6" s="69" t="s">
        <v>7</v>
      </c>
      <c r="G6" s="70" t="s">
        <v>8</v>
      </c>
      <c r="H6" s="20"/>
    </row>
    <row r="7" spans="2:8" ht="153">
      <c r="C7" s="477" t="s">
        <v>276</v>
      </c>
      <c r="D7" s="29" t="s">
        <v>277</v>
      </c>
      <c r="E7" s="16" t="s">
        <v>791</v>
      </c>
      <c r="F7" s="356" t="s">
        <v>1090</v>
      </c>
      <c r="G7" s="393" t="s">
        <v>1104</v>
      </c>
      <c r="H7" s="19"/>
    </row>
    <row r="8" spans="2:8" ht="25.5">
      <c r="C8" s="478"/>
      <c r="D8" s="16" t="s">
        <v>278</v>
      </c>
      <c r="E8" s="16" t="s">
        <v>792</v>
      </c>
      <c r="F8" s="480"/>
      <c r="G8" s="394"/>
    </row>
    <row r="9" spans="2:8" ht="26.25" customHeight="1">
      <c r="C9" s="478"/>
      <c r="D9" s="16" t="s">
        <v>279</v>
      </c>
      <c r="E9" s="447" t="s">
        <v>161</v>
      </c>
      <c r="F9" s="448"/>
      <c r="G9" s="449"/>
    </row>
    <row r="10" spans="2:8" ht="63.75">
      <c r="C10" s="478"/>
      <c r="D10" s="16" t="s">
        <v>280</v>
      </c>
      <c r="E10" s="450"/>
      <c r="F10" s="451"/>
      <c r="G10" s="452"/>
    </row>
    <row r="11" spans="2:8" ht="26.25" customHeight="1" thickBot="1">
      <c r="C11" s="479"/>
      <c r="D11" s="107" t="s">
        <v>158</v>
      </c>
      <c r="E11" s="453"/>
      <c r="F11" s="454"/>
      <c r="G11" s="455"/>
    </row>
    <row r="12" spans="2:8" ht="13.5" thickBot="1"/>
    <row r="13" spans="2:8">
      <c r="C13" s="137" t="s">
        <v>281</v>
      </c>
      <c r="D13" s="170" t="s">
        <v>43</v>
      </c>
    </row>
    <row r="14" spans="2:8" ht="25.5">
      <c r="C14" s="116" t="s">
        <v>282</v>
      </c>
      <c r="D14" s="171">
        <v>9</v>
      </c>
    </row>
    <row r="15" spans="2:8">
      <c r="C15" s="114" t="s">
        <v>790</v>
      </c>
      <c r="D15" s="130">
        <v>136</v>
      </c>
    </row>
    <row r="16" spans="2:8" ht="25.5">
      <c r="C16" s="116" t="s">
        <v>283</v>
      </c>
      <c r="D16" s="172">
        <f>D14/D15</f>
        <v>6.6176470588235295E-2</v>
      </c>
    </row>
    <row r="17" spans="3:4" ht="13.5" thickBot="1">
      <c r="C17" s="79" t="s">
        <v>284</v>
      </c>
      <c r="D17" s="111"/>
    </row>
  </sheetData>
  <mergeCells count="4">
    <mergeCell ref="C7:C11"/>
    <mergeCell ref="E9:G11"/>
    <mergeCell ref="F7:F8"/>
    <mergeCell ref="G7:G8"/>
  </mergeCells>
  <hyperlinks>
    <hyperlink ref="F7" r:id="rId1" xr:uid="{B396CB9C-6C13-4557-83E8-589A9C0F99B2}"/>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BCE7BF-079E-4B4A-ABB6-8513C6361807}">
  <dimension ref="B1:H22"/>
  <sheetViews>
    <sheetView showGridLines="0" topLeftCell="C12" workbookViewId="0">
      <selection activeCell="F7" sqref="F7:F11"/>
    </sheetView>
  </sheetViews>
  <sheetFormatPr defaultRowHeight="12.75"/>
  <cols>
    <col min="1" max="1" width="9.140625" style="9"/>
    <col min="2" max="2" width="5.140625" style="9" bestFit="1" customWidth="1"/>
    <col min="3" max="3" width="55.42578125" style="9" bestFit="1" customWidth="1"/>
    <col min="4" max="4" width="47.85546875" style="9" bestFit="1" customWidth="1"/>
    <col min="5" max="5" width="53.140625" style="9" customWidth="1"/>
    <col min="6" max="6" width="30" style="9" customWidth="1"/>
    <col min="7" max="7" width="34.140625" style="9" customWidth="1"/>
    <col min="8" max="8" width="20.2851562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2.4</v>
      </c>
      <c r="C3" s="84" t="s">
        <v>239</v>
      </c>
    </row>
    <row r="4" spans="2:8" ht="13.5" thickBot="1">
      <c r="B4" s="91" t="s">
        <v>285</v>
      </c>
      <c r="C4" s="100" t="s">
        <v>286</v>
      </c>
    </row>
    <row r="5" spans="2:8" ht="13.5" thickBot="1"/>
    <row r="6" spans="2:8" ht="25.5">
      <c r="C6" s="60" t="s">
        <v>4</v>
      </c>
      <c r="D6" s="69" t="s">
        <v>27</v>
      </c>
      <c r="E6" s="69" t="s">
        <v>6</v>
      </c>
      <c r="F6" s="69" t="s">
        <v>7</v>
      </c>
      <c r="G6" s="70" t="s">
        <v>8</v>
      </c>
      <c r="H6" s="20"/>
    </row>
    <row r="7" spans="2:8" ht="55.5" customHeight="1">
      <c r="C7" s="477" t="s">
        <v>287</v>
      </c>
      <c r="D7" s="29" t="s">
        <v>288</v>
      </c>
      <c r="E7" s="16" t="s">
        <v>793</v>
      </c>
      <c r="F7" s="350" t="s">
        <v>1090</v>
      </c>
      <c r="G7" s="393" t="s">
        <v>1105</v>
      </c>
      <c r="H7" s="19"/>
    </row>
    <row r="8" spans="2:8" ht="25.5">
      <c r="C8" s="478"/>
      <c r="D8" s="16" t="s">
        <v>292</v>
      </c>
      <c r="E8" s="483" t="s">
        <v>794</v>
      </c>
      <c r="F8" s="481"/>
      <c r="G8" s="411"/>
    </row>
    <row r="9" spans="2:8" ht="15" customHeight="1">
      <c r="C9" s="478"/>
      <c r="D9" s="16" t="s">
        <v>289</v>
      </c>
      <c r="E9" s="484"/>
      <c r="F9" s="481"/>
      <c r="G9" s="411"/>
    </row>
    <row r="10" spans="2:8" ht="17.25" customHeight="1">
      <c r="C10" s="478"/>
      <c r="D10" s="16" t="s">
        <v>290</v>
      </c>
      <c r="E10" s="484"/>
      <c r="F10" s="481"/>
      <c r="G10" s="411"/>
    </row>
    <row r="11" spans="2:8" ht="17.25" customHeight="1">
      <c r="C11" s="478"/>
      <c r="D11" s="16" t="s">
        <v>291</v>
      </c>
      <c r="E11" s="485"/>
      <c r="F11" s="480"/>
      <c r="G11" s="394"/>
    </row>
    <row r="12" spans="2:8" ht="25.5">
      <c r="C12" s="478"/>
      <c r="D12" s="16" t="s">
        <v>293</v>
      </c>
      <c r="E12" s="447" t="s">
        <v>161</v>
      </c>
      <c r="F12" s="448"/>
      <c r="G12" s="449"/>
    </row>
    <row r="13" spans="2:8" ht="25.5">
      <c r="C13" s="478"/>
      <c r="D13" s="16" t="s">
        <v>157</v>
      </c>
      <c r="E13" s="450"/>
      <c r="F13" s="451"/>
      <c r="G13" s="452"/>
    </row>
    <row r="14" spans="2:8" ht="15.75" customHeight="1" thickBot="1">
      <c r="C14" s="479"/>
      <c r="D14" s="107" t="s">
        <v>158</v>
      </c>
      <c r="E14" s="453"/>
      <c r="F14" s="454"/>
      <c r="G14" s="455"/>
    </row>
    <row r="15" spans="2:8" ht="13.5" thickBot="1"/>
    <row r="16" spans="2:8" ht="25.5">
      <c r="C16" s="140" t="s">
        <v>294</v>
      </c>
      <c r="D16" s="108" t="s">
        <v>295</v>
      </c>
      <c r="E16" s="69" t="s">
        <v>6</v>
      </c>
      <c r="F16" s="69" t="s">
        <v>7</v>
      </c>
      <c r="G16" s="70" t="s">
        <v>8</v>
      </c>
    </row>
    <row r="17" spans="3:7" ht="38.25">
      <c r="C17" s="131" t="s">
        <v>296</v>
      </c>
      <c r="D17" s="23" t="s">
        <v>302</v>
      </c>
      <c r="E17" s="16" t="s">
        <v>795</v>
      </c>
      <c r="F17" s="350" t="s">
        <v>1107</v>
      </c>
      <c r="G17" s="343" t="s">
        <v>1106</v>
      </c>
    </row>
    <row r="18" spans="3:7" ht="38.25">
      <c r="C18" s="104" t="s">
        <v>297</v>
      </c>
      <c r="D18" s="23" t="s">
        <v>302</v>
      </c>
      <c r="E18" s="16" t="s">
        <v>796</v>
      </c>
      <c r="F18" s="481"/>
      <c r="G18" s="344"/>
    </row>
    <row r="19" spans="3:7" ht="25.5">
      <c r="C19" s="131" t="s">
        <v>298</v>
      </c>
      <c r="D19" s="23" t="s">
        <v>302</v>
      </c>
      <c r="E19" s="16" t="s">
        <v>797</v>
      </c>
      <c r="F19" s="481"/>
      <c r="G19" s="344"/>
    </row>
    <row r="20" spans="3:7" ht="38.25">
      <c r="C20" s="104" t="s">
        <v>299</v>
      </c>
      <c r="D20" s="23" t="s">
        <v>302</v>
      </c>
      <c r="E20" s="21" t="s">
        <v>798</v>
      </c>
      <c r="F20" s="481"/>
      <c r="G20" s="344"/>
    </row>
    <row r="21" spans="3:7" ht="25.5">
      <c r="C21" s="104" t="s">
        <v>300</v>
      </c>
      <c r="D21" s="23" t="s">
        <v>302</v>
      </c>
      <c r="E21" s="21" t="s">
        <v>799</v>
      </c>
      <c r="F21" s="481"/>
      <c r="G21" s="344"/>
    </row>
    <row r="22" spans="3:7" ht="26.25" thickBot="1">
      <c r="C22" s="105" t="s">
        <v>301</v>
      </c>
      <c r="D22" s="162" t="s">
        <v>302</v>
      </c>
      <c r="E22" s="125" t="s">
        <v>1164</v>
      </c>
      <c r="F22" s="482"/>
      <c r="G22" s="357"/>
    </row>
  </sheetData>
  <mergeCells count="7">
    <mergeCell ref="F17:F22"/>
    <mergeCell ref="G17:G22"/>
    <mergeCell ref="C7:C14"/>
    <mergeCell ref="E12:G14"/>
    <mergeCell ref="E8:E11"/>
    <mergeCell ref="F7:F11"/>
    <mergeCell ref="G7:G11"/>
  </mergeCells>
  <hyperlinks>
    <hyperlink ref="F7" r:id="rId1" xr:uid="{7419ED75-8CA3-4035-80B0-945D46104B51}"/>
    <hyperlink ref="F17" r:id="rId2" xr:uid="{2121EE45-6677-448F-9596-837A584322DB}"/>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B91585-3122-4409-BCCC-0384EEB5DD74}">
  <dimension ref="B1:C4"/>
  <sheetViews>
    <sheetView showGridLines="0" workbookViewId="0">
      <selection activeCell="C17" sqref="C17"/>
    </sheetView>
  </sheetViews>
  <sheetFormatPr defaultRowHeight="12.75"/>
  <cols>
    <col min="1" max="1" width="9.140625" style="9"/>
    <col min="2" max="2" width="17.5703125" style="9" bestFit="1" customWidth="1"/>
    <col min="3" max="3" width="138.140625" style="9" customWidth="1"/>
    <col min="4" max="16384" width="9.140625" style="9"/>
  </cols>
  <sheetData>
    <row r="1" spans="2:3" ht="13.5" thickBot="1"/>
    <row r="2" spans="2:3">
      <c r="B2" s="89">
        <v>2</v>
      </c>
      <c r="C2" s="82" t="s">
        <v>2</v>
      </c>
    </row>
    <row r="3" spans="2:3">
      <c r="B3" s="90">
        <v>2.5</v>
      </c>
      <c r="C3" s="84" t="s">
        <v>303</v>
      </c>
    </row>
    <row r="4" spans="2:3" ht="51.75" thickBot="1">
      <c r="B4" s="119" t="s">
        <v>1</v>
      </c>
      <c r="C4" s="120" t="s">
        <v>801</v>
      </c>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72F4D6-6274-4BBD-A224-906236CAC355}">
  <dimension ref="B1:M42"/>
  <sheetViews>
    <sheetView showGridLines="0" topLeftCell="D3" workbookViewId="0">
      <selection activeCell="E7" sqref="E7:F7"/>
    </sheetView>
  </sheetViews>
  <sheetFormatPr defaultRowHeight="12.75"/>
  <cols>
    <col min="1" max="1" width="9.140625" style="9"/>
    <col min="2" max="2" width="5.140625" style="9" bestFit="1" customWidth="1"/>
    <col min="3" max="3" width="40.7109375" style="9" customWidth="1"/>
    <col min="4" max="4" width="47.85546875" style="9" bestFit="1" customWidth="1"/>
    <col min="5" max="5" width="20.140625" style="9" customWidth="1"/>
    <col min="6" max="6" width="14.42578125" style="9" customWidth="1"/>
    <col min="7" max="7" width="16.7109375" style="9" customWidth="1"/>
    <col min="8" max="8" width="18.140625" style="9" customWidth="1"/>
    <col min="9" max="9" width="17.28515625" style="9" customWidth="1"/>
    <col min="10" max="10" width="17.140625" style="9" customWidth="1"/>
    <col min="11" max="11" width="14.42578125" style="9" bestFit="1" customWidth="1"/>
    <col min="12" max="12" width="18.28515625" style="9" customWidth="1"/>
    <col min="13" max="13" width="26.42578125" style="9" customWidth="1"/>
    <col min="14" max="14" width="24.28515625" style="9" customWidth="1"/>
    <col min="15" max="16384" width="9.140625" style="9"/>
  </cols>
  <sheetData>
    <row r="1" spans="2:12" ht="13.5" thickBot="1"/>
    <row r="2" spans="2:12">
      <c r="B2" s="89">
        <v>2</v>
      </c>
      <c r="C2" s="82" t="s">
        <v>2</v>
      </c>
    </row>
    <row r="3" spans="2:12">
      <c r="B3" s="90">
        <v>2.5</v>
      </c>
      <c r="C3" s="84" t="s">
        <v>303</v>
      </c>
    </row>
    <row r="4" spans="2:12" ht="13.5" thickBot="1">
      <c r="B4" s="91" t="s">
        <v>304</v>
      </c>
      <c r="C4" s="100" t="s">
        <v>305</v>
      </c>
    </row>
    <row r="5" spans="2:12" ht="13.5" thickBot="1"/>
    <row r="6" spans="2:12" ht="34.5" customHeight="1">
      <c r="C6" s="60" t="s">
        <v>4</v>
      </c>
      <c r="D6" s="69" t="s">
        <v>27</v>
      </c>
      <c r="E6" s="414" t="s">
        <v>6</v>
      </c>
      <c r="F6" s="416"/>
      <c r="G6" s="414" t="s">
        <v>7</v>
      </c>
      <c r="H6" s="416"/>
      <c r="I6" s="426" t="s">
        <v>8</v>
      </c>
      <c r="J6" s="495"/>
      <c r="K6" s="20"/>
      <c r="L6" s="20"/>
    </row>
    <row r="7" spans="2:12" ht="45" customHeight="1">
      <c r="C7" s="477" t="s">
        <v>306</v>
      </c>
      <c r="D7" s="29" t="s">
        <v>307</v>
      </c>
      <c r="E7" s="496" t="s">
        <v>802</v>
      </c>
      <c r="F7" s="497"/>
      <c r="G7" s="417" t="s">
        <v>1090</v>
      </c>
      <c r="H7" s="490"/>
      <c r="I7" s="444" t="s">
        <v>1108</v>
      </c>
      <c r="J7" s="402"/>
      <c r="K7" s="147"/>
      <c r="L7" s="19"/>
    </row>
    <row r="8" spans="2:12" ht="38.25">
      <c r="C8" s="478"/>
      <c r="D8" s="16" t="s">
        <v>750</v>
      </c>
      <c r="E8" s="498" t="s">
        <v>803</v>
      </c>
      <c r="F8" s="499"/>
      <c r="G8" s="491"/>
      <c r="H8" s="492"/>
      <c r="I8" s="444"/>
      <c r="J8" s="402"/>
      <c r="K8" s="147"/>
    </row>
    <row r="9" spans="2:12" ht="113.25" customHeight="1">
      <c r="C9" s="478"/>
      <c r="D9" s="16" t="s">
        <v>800</v>
      </c>
      <c r="E9" s="498" t="s">
        <v>1152</v>
      </c>
      <c r="F9" s="499"/>
      <c r="G9" s="491"/>
      <c r="H9" s="492"/>
      <c r="I9" s="395" t="s">
        <v>1151</v>
      </c>
      <c r="J9" s="456"/>
      <c r="K9" s="19"/>
    </row>
    <row r="10" spans="2:12" ht="63.75">
      <c r="C10" s="478"/>
      <c r="D10" s="173" t="s">
        <v>708</v>
      </c>
      <c r="E10" s="439" t="s">
        <v>804</v>
      </c>
      <c r="F10" s="441"/>
      <c r="G10" s="493"/>
      <c r="H10" s="494"/>
      <c r="I10" s="395" t="s">
        <v>1108</v>
      </c>
      <c r="J10" s="456"/>
      <c r="K10" s="19"/>
    </row>
    <row r="11" spans="2:12" ht="76.5">
      <c r="C11" s="478"/>
      <c r="D11" s="16" t="s">
        <v>159</v>
      </c>
      <c r="E11" s="447" t="s">
        <v>161</v>
      </c>
      <c r="F11" s="448"/>
      <c r="G11" s="448"/>
      <c r="H11" s="448"/>
      <c r="I11" s="448"/>
      <c r="J11" s="449"/>
      <c r="K11" s="19"/>
    </row>
    <row r="12" spans="2:12" ht="51">
      <c r="C12" s="478"/>
      <c r="D12" s="16" t="s">
        <v>160</v>
      </c>
      <c r="E12" s="450"/>
      <c r="F12" s="451"/>
      <c r="G12" s="451"/>
      <c r="H12" s="451"/>
      <c r="I12" s="451"/>
      <c r="J12" s="452"/>
      <c r="K12" s="19"/>
    </row>
    <row r="13" spans="2:12" ht="63.75">
      <c r="C13" s="478"/>
      <c r="D13" s="16" t="s">
        <v>308</v>
      </c>
      <c r="E13" s="450"/>
      <c r="F13" s="451"/>
      <c r="G13" s="451"/>
      <c r="H13" s="451"/>
      <c r="I13" s="451"/>
      <c r="J13" s="452"/>
      <c r="K13" s="19"/>
    </row>
    <row r="14" spans="2:12" ht="25.5">
      <c r="C14" s="478"/>
      <c r="D14" s="16" t="s">
        <v>309</v>
      </c>
      <c r="E14" s="450"/>
      <c r="F14" s="451"/>
      <c r="G14" s="451"/>
      <c r="H14" s="451"/>
      <c r="I14" s="451"/>
      <c r="J14" s="452"/>
      <c r="K14" s="19"/>
    </row>
    <row r="15" spans="2:12" ht="25.5">
      <c r="C15" s="478"/>
      <c r="D15" s="16" t="s">
        <v>157</v>
      </c>
      <c r="E15" s="450"/>
      <c r="F15" s="451"/>
      <c r="G15" s="451"/>
      <c r="H15" s="451"/>
      <c r="I15" s="451"/>
      <c r="J15" s="452"/>
      <c r="K15" s="19"/>
    </row>
    <row r="16" spans="2:12" ht="13.5" thickBot="1">
      <c r="C16" s="479"/>
      <c r="D16" s="107" t="s">
        <v>158</v>
      </c>
      <c r="E16" s="453"/>
      <c r="F16" s="454"/>
      <c r="G16" s="454"/>
      <c r="H16" s="454"/>
      <c r="I16" s="454"/>
      <c r="J16" s="455"/>
      <c r="K16" s="19"/>
    </row>
    <row r="17" spans="3:13" ht="13.5" thickBot="1"/>
    <row r="18" spans="3:13" ht="39.75" customHeight="1">
      <c r="C18" s="140" t="s">
        <v>307</v>
      </c>
      <c r="D18" s="108" t="s">
        <v>164</v>
      </c>
      <c r="E18" s="412" t="s">
        <v>170</v>
      </c>
      <c r="F18" s="412"/>
      <c r="G18" s="412" t="s">
        <v>171</v>
      </c>
      <c r="H18" s="412"/>
      <c r="I18" s="412" t="s">
        <v>172</v>
      </c>
      <c r="J18" s="412"/>
      <c r="K18" s="412" t="s">
        <v>173</v>
      </c>
      <c r="L18" s="412"/>
      <c r="M18" s="70" t="s">
        <v>238</v>
      </c>
    </row>
    <row r="19" spans="3:13">
      <c r="C19" s="131" t="s">
        <v>311</v>
      </c>
      <c r="D19" s="23" t="s">
        <v>310</v>
      </c>
      <c r="E19" s="500">
        <f>F24</f>
        <v>34500276.630000003</v>
      </c>
      <c r="F19" s="444"/>
      <c r="G19" s="500">
        <f>H24</f>
        <v>27330000</v>
      </c>
      <c r="H19" s="444"/>
      <c r="I19" s="500">
        <f>J24</f>
        <v>28312137</v>
      </c>
      <c r="J19" s="444"/>
      <c r="K19" s="500">
        <f>L24</f>
        <v>38671851</v>
      </c>
      <c r="L19" s="444"/>
      <c r="M19" s="78">
        <v>40000000</v>
      </c>
    </row>
    <row r="20" spans="3:13" ht="13.5" thickBot="1">
      <c r="C20" s="105" t="s">
        <v>259</v>
      </c>
      <c r="D20" s="162" t="s">
        <v>206</v>
      </c>
      <c r="E20" s="501">
        <v>1</v>
      </c>
      <c r="F20" s="502"/>
      <c r="G20" s="501">
        <v>1</v>
      </c>
      <c r="H20" s="502"/>
      <c r="I20" s="501">
        <v>1</v>
      </c>
      <c r="J20" s="502"/>
      <c r="K20" s="501">
        <v>1</v>
      </c>
      <c r="L20" s="502"/>
      <c r="M20" s="111"/>
    </row>
    <row r="21" spans="3:13" ht="13.5" thickBot="1"/>
    <row r="22" spans="3:13" ht="32.25" customHeight="1">
      <c r="C22" s="486" t="s">
        <v>805</v>
      </c>
      <c r="D22" s="488" t="s">
        <v>164</v>
      </c>
      <c r="E22" s="412" t="s">
        <v>170</v>
      </c>
      <c r="F22" s="412"/>
      <c r="G22" s="412" t="s">
        <v>171</v>
      </c>
      <c r="H22" s="412"/>
      <c r="I22" s="412" t="s">
        <v>172</v>
      </c>
      <c r="J22" s="412"/>
      <c r="K22" s="412" t="s">
        <v>173</v>
      </c>
      <c r="L22" s="413"/>
    </row>
    <row r="23" spans="3:13">
      <c r="C23" s="487"/>
      <c r="D23" s="489"/>
      <c r="E23" s="177" t="s">
        <v>821</v>
      </c>
      <c r="F23" s="177" t="s">
        <v>822</v>
      </c>
      <c r="G23" s="177" t="s">
        <v>821</v>
      </c>
      <c r="H23" s="177" t="s">
        <v>822</v>
      </c>
      <c r="I23" s="177" t="s">
        <v>821</v>
      </c>
      <c r="J23" s="177" t="s">
        <v>822</v>
      </c>
      <c r="K23" s="177" t="s">
        <v>821</v>
      </c>
      <c r="L23" s="178" t="s">
        <v>822</v>
      </c>
    </row>
    <row r="24" spans="3:13" ht="12.75" customHeight="1">
      <c r="C24" s="54" t="s">
        <v>477</v>
      </c>
      <c r="D24" s="444" t="s">
        <v>310</v>
      </c>
      <c r="E24" s="444" t="s">
        <v>824</v>
      </c>
      <c r="F24" s="50">
        <v>34500276.630000003</v>
      </c>
      <c r="G24" s="444" t="s">
        <v>823</v>
      </c>
      <c r="H24" s="33">
        <v>27330000</v>
      </c>
      <c r="I24" s="444" t="s">
        <v>823</v>
      </c>
      <c r="J24" s="33">
        <v>28312137</v>
      </c>
      <c r="K24" s="444" t="s">
        <v>823</v>
      </c>
      <c r="L24" s="179">
        <v>38671851</v>
      </c>
    </row>
    <row r="25" spans="3:13" ht="15" customHeight="1">
      <c r="C25" s="54" t="s">
        <v>478</v>
      </c>
      <c r="D25" s="444"/>
      <c r="E25" s="444"/>
      <c r="F25" s="50">
        <v>31000</v>
      </c>
      <c r="G25" s="444"/>
      <c r="H25" s="50">
        <v>285388</v>
      </c>
      <c r="I25" s="444"/>
      <c r="J25" s="174">
        <v>2362000</v>
      </c>
      <c r="K25" s="444"/>
      <c r="L25" s="179">
        <v>2886646</v>
      </c>
    </row>
    <row r="26" spans="3:13" ht="15" customHeight="1">
      <c r="C26" s="54" t="s">
        <v>479</v>
      </c>
      <c r="D26" s="444"/>
      <c r="E26" s="444"/>
      <c r="F26" s="50">
        <f>SUM(F27:F41)</f>
        <v>3000</v>
      </c>
      <c r="G26" s="444"/>
      <c r="H26" s="50">
        <f>SUM(H27:H41)</f>
        <v>1000</v>
      </c>
      <c r="I26" s="444"/>
      <c r="J26" s="50">
        <f>SUM(J27:J41)</f>
        <v>24787344</v>
      </c>
      <c r="K26" s="444"/>
      <c r="L26" s="179">
        <f>SUM(L27:L41)</f>
        <v>26464246</v>
      </c>
    </row>
    <row r="27" spans="3:13" ht="15" customHeight="1">
      <c r="C27" s="54" t="s">
        <v>806</v>
      </c>
      <c r="D27" s="444"/>
      <c r="E27" s="444"/>
      <c r="F27" s="50"/>
      <c r="G27" s="444"/>
      <c r="H27" s="14"/>
      <c r="I27" s="444"/>
      <c r="J27" s="50">
        <v>127031</v>
      </c>
      <c r="K27" s="444"/>
      <c r="L27" s="179">
        <v>99506</v>
      </c>
    </row>
    <row r="28" spans="3:13" ht="15" customHeight="1">
      <c r="C28" s="54" t="s">
        <v>807</v>
      </c>
      <c r="D28" s="444"/>
      <c r="E28" s="444"/>
      <c r="F28" s="50"/>
      <c r="G28" s="444"/>
      <c r="H28" s="14"/>
      <c r="I28" s="444"/>
      <c r="J28" s="50">
        <v>548046</v>
      </c>
      <c r="K28" s="444"/>
      <c r="L28" s="179">
        <v>918441</v>
      </c>
    </row>
    <row r="29" spans="3:13" ht="15" customHeight="1">
      <c r="C29" s="54" t="s">
        <v>808</v>
      </c>
      <c r="D29" s="444"/>
      <c r="E29" s="444"/>
      <c r="F29" s="50"/>
      <c r="G29" s="444"/>
      <c r="H29" s="14"/>
      <c r="I29" s="444"/>
      <c r="J29" s="50">
        <v>21225391</v>
      </c>
      <c r="K29" s="444"/>
      <c r="L29" s="179">
        <v>21096248</v>
      </c>
    </row>
    <row r="30" spans="3:13" ht="15" customHeight="1">
      <c r="C30" s="54" t="s">
        <v>809</v>
      </c>
      <c r="D30" s="444"/>
      <c r="E30" s="444"/>
      <c r="F30" s="50"/>
      <c r="G30" s="444"/>
      <c r="H30" s="14"/>
      <c r="I30" s="444"/>
      <c r="J30" s="50">
        <v>35258</v>
      </c>
      <c r="K30" s="444"/>
      <c r="L30" s="179">
        <v>35258</v>
      </c>
    </row>
    <row r="31" spans="3:13" ht="15" customHeight="1">
      <c r="C31" s="54" t="s">
        <v>810</v>
      </c>
      <c r="D31" s="444"/>
      <c r="E31" s="444"/>
      <c r="F31" s="50"/>
      <c r="G31" s="444"/>
      <c r="H31" s="14"/>
      <c r="I31" s="444"/>
      <c r="J31" s="50">
        <v>57837</v>
      </c>
      <c r="K31" s="444"/>
      <c r="L31" s="179">
        <v>143366</v>
      </c>
    </row>
    <row r="32" spans="3:13" ht="15" customHeight="1">
      <c r="C32" s="54" t="s">
        <v>811</v>
      </c>
      <c r="D32" s="444"/>
      <c r="E32" s="444"/>
      <c r="F32" s="50">
        <v>3000</v>
      </c>
      <c r="G32" s="444"/>
      <c r="H32" s="50">
        <v>1000</v>
      </c>
      <c r="I32" s="444"/>
      <c r="J32" s="50">
        <v>2104</v>
      </c>
      <c r="K32" s="444"/>
      <c r="L32" s="179">
        <v>3707</v>
      </c>
    </row>
    <row r="33" spans="3:12" ht="15" customHeight="1">
      <c r="C33" s="54" t="s">
        <v>812</v>
      </c>
      <c r="D33" s="444"/>
      <c r="E33" s="444"/>
      <c r="F33" s="50"/>
      <c r="G33" s="444"/>
      <c r="H33" s="14"/>
      <c r="I33" s="444"/>
      <c r="J33" s="50">
        <v>35034</v>
      </c>
      <c r="K33" s="444"/>
      <c r="L33" s="179">
        <v>36184</v>
      </c>
    </row>
    <row r="34" spans="3:12" ht="15" customHeight="1">
      <c r="C34" s="54" t="s">
        <v>813</v>
      </c>
      <c r="D34" s="444"/>
      <c r="E34" s="444"/>
      <c r="F34" s="50"/>
      <c r="G34" s="444"/>
      <c r="H34" s="14"/>
      <c r="I34" s="444"/>
      <c r="J34" s="175" t="s">
        <v>12</v>
      </c>
      <c r="K34" s="444"/>
      <c r="L34" s="164" t="s">
        <v>12</v>
      </c>
    </row>
    <row r="35" spans="3:12" ht="15" customHeight="1">
      <c r="C35" s="54" t="s">
        <v>814</v>
      </c>
      <c r="D35" s="444"/>
      <c r="E35" s="444"/>
      <c r="F35" s="50"/>
      <c r="G35" s="444"/>
      <c r="H35" s="14"/>
      <c r="I35" s="444"/>
      <c r="J35" s="50">
        <v>2198</v>
      </c>
      <c r="K35" s="444"/>
      <c r="L35" s="179">
        <v>2198</v>
      </c>
    </row>
    <row r="36" spans="3:12" ht="15" customHeight="1">
      <c r="C36" s="54" t="s">
        <v>815</v>
      </c>
      <c r="D36" s="444"/>
      <c r="E36" s="444"/>
      <c r="F36" s="50"/>
      <c r="G36" s="444"/>
      <c r="H36" s="14"/>
      <c r="I36" s="444"/>
      <c r="J36" s="175" t="s">
        <v>12</v>
      </c>
      <c r="K36" s="444"/>
      <c r="L36" s="164" t="s">
        <v>12</v>
      </c>
    </row>
    <row r="37" spans="3:12" ht="15" customHeight="1">
      <c r="C37" s="54" t="s">
        <v>816</v>
      </c>
      <c r="D37" s="444"/>
      <c r="E37" s="444"/>
      <c r="F37" s="50"/>
      <c r="G37" s="444"/>
      <c r="H37" s="14"/>
      <c r="I37" s="444"/>
      <c r="J37" s="50">
        <v>790425</v>
      </c>
      <c r="K37" s="444"/>
      <c r="L37" s="179">
        <v>2165486</v>
      </c>
    </row>
    <row r="38" spans="3:12" ht="15" customHeight="1">
      <c r="C38" s="54" t="s">
        <v>817</v>
      </c>
      <c r="D38" s="444"/>
      <c r="E38" s="444"/>
      <c r="F38" s="50"/>
      <c r="G38" s="444"/>
      <c r="H38" s="14"/>
      <c r="I38" s="444"/>
      <c r="J38" s="50">
        <v>705</v>
      </c>
      <c r="K38" s="444"/>
      <c r="L38" s="179">
        <v>545</v>
      </c>
    </row>
    <row r="39" spans="3:12" ht="15" customHeight="1">
      <c r="C39" s="54" t="s">
        <v>818</v>
      </c>
      <c r="D39" s="444"/>
      <c r="E39" s="444"/>
      <c r="F39" s="50"/>
      <c r="G39" s="444"/>
      <c r="H39" s="14"/>
      <c r="I39" s="444"/>
      <c r="J39" s="175" t="s">
        <v>12</v>
      </c>
      <c r="K39" s="444"/>
      <c r="L39" s="164" t="s">
        <v>12</v>
      </c>
    </row>
    <row r="40" spans="3:12" ht="15" customHeight="1">
      <c r="C40" s="54" t="s">
        <v>819</v>
      </c>
      <c r="D40" s="444"/>
      <c r="E40" s="444"/>
      <c r="F40" s="50"/>
      <c r="G40" s="444"/>
      <c r="H40" s="14"/>
      <c r="I40" s="444"/>
      <c r="J40" s="50">
        <v>433204</v>
      </c>
      <c r="K40" s="444"/>
      <c r="L40" s="179">
        <v>433196</v>
      </c>
    </row>
    <row r="41" spans="3:12" ht="15" customHeight="1">
      <c r="C41" s="54" t="s">
        <v>820</v>
      </c>
      <c r="D41" s="444"/>
      <c r="E41" s="444"/>
      <c r="F41" s="50"/>
      <c r="G41" s="444"/>
      <c r="H41" s="14"/>
      <c r="I41" s="444"/>
      <c r="J41" s="50">
        <v>1530111</v>
      </c>
      <c r="K41" s="444"/>
      <c r="L41" s="179">
        <v>1530111</v>
      </c>
    </row>
    <row r="42" spans="3:12" ht="15" customHeight="1" thickBot="1">
      <c r="C42" s="180" t="s">
        <v>740</v>
      </c>
      <c r="D42" s="445"/>
      <c r="E42" s="445"/>
      <c r="F42" s="181">
        <f>SUM(F24:F26)</f>
        <v>34534276.630000003</v>
      </c>
      <c r="G42" s="445"/>
      <c r="H42" s="181">
        <f>SUM(H24:H26)</f>
        <v>27616388</v>
      </c>
      <c r="I42" s="445"/>
      <c r="J42" s="181">
        <f>SUM(J24:J26)</f>
        <v>55461481</v>
      </c>
      <c r="K42" s="445"/>
      <c r="L42" s="182">
        <f>SUM(L24:L26)</f>
        <v>68022743</v>
      </c>
    </row>
  </sheetData>
  <mergeCells count="36">
    <mergeCell ref="K22:L22"/>
    <mergeCell ref="K18:L18"/>
    <mergeCell ref="E19:F19"/>
    <mergeCell ref="E20:F20"/>
    <mergeCell ref="G19:H19"/>
    <mergeCell ref="G20:H20"/>
    <mergeCell ref="I19:J19"/>
    <mergeCell ref="I20:J20"/>
    <mergeCell ref="K19:L19"/>
    <mergeCell ref="K20:L20"/>
    <mergeCell ref="G18:H18"/>
    <mergeCell ref="I18:J18"/>
    <mergeCell ref="E22:F22"/>
    <mergeCell ref="G22:H22"/>
    <mergeCell ref="I22:J22"/>
    <mergeCell ref="I24:I42"/>
    <mergeCell ref="K24:K42"/>
    <mergeCell ref="C7:C16"/>
    <mergeCell ref="G6:H6"/>
    <mergeCell ref="G7:H10"/>
    <mergeCell ref="I6:J6"/>
    <mergeCell ref="I7:J8"/>
    <mergeCell ref="I9:J9"/>
    <mergeCell ref="I10:J10"/>
    <mergeCell ref="E7:F7"/>
    <mergeCell ref="E6:F6"/>
    <mergeCell ref="E8:F8"/>
    <mergeCell ref="E9:F9"/>
    <mergeCell ref="E10:F10"/>
    <mergeCell ref="E11:J16"/>
    <mergeCell ref="E18:F18"/>
    <mergeCell ref="C22:C23"/>
    <mergeCell ref="D22:D23"/>
    <mergeCell ref="D24:D42"/>
    <mergeCell ref="E24:E42"/>
    <mergeCell ref="G24:G42"/>
  </mergeCells>
  <hyperlinks>
    <hyperlink ref="G7" r:id="rId1" xr:uid="{546C1489-4A3D-4BA6-B68C-C176BE065E16}"/>
  </hyperlinks>
  <pageMargins left="0.7" right="0.7" top="0.75" bottom="0.75" header="0.3" footer="0.3"/>
  <legacyDrawing r:id="rId2"/>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24AA3E-0244-49DA-8529-85E3F46A79B9}">
  <dimension ref="B1:M43"/>
  <sheetViews>
    <sheetView showGridLines="0" topLeftCell="C7" workbookViewId="0">
      <selection activeCell="E10" sqref="E10:F10"/>
    </sheetView>
  </sheetViews>
  <sheetFormatPr defaultRowHeight="12.75"/>
  <cols>
    <col min="1" max="1" width="9.140625" style="9"/>
    <col min="2" max="2" width="5.140625" style="9" bestFit="1" customWidth="1"/>
    <col min="3" max="3" width="55.42578125" style="9" bestFit="1" customWidth="1"/>
    <col min="4" max="4" width="47.85546875" style="9" bestFit="1" customWidth="1"/>
    <col min="5" max="5" width="16.5703125" style="9" bestFit="1" customWidth="1"/>
    <col min="6" max="6" width="15.5703125" style="9" customWidth="1"/>
    <col min="7" max="7" width="12.140625" style="9" bestFit="1" customWidth="1"/>
    <col min="8" max="8" width="20.28515625" style="9" bestFit="1" customWidth="1"/>
    <col min="9" max="9" width="12.140625" style="9" bestFit="1" customWidth="1"/>
    <col min="10" max="10" width="24.28515625" style="9" customWidth="1"/>
    <col min="11" max="12" width="20.28515625" style="9" bestFit="1" customWidth="1"/>
    <col min="13" max="13" width="42.7109375" style="9" bestFit="1" customWidth="1"/>
    <col min="14" max="16384" width="9.140625" style="9"/>
  </cols>
  <sheetData>
    <row r="1" spans="2:11" ht="13.5" thickBot="1"/>
    <row r="2" spans="2:11">
      <c r="B2" s="89">
        <v>2</v>
      </c>
      <c r="C2" s="82" t="s">
        <v>2</v>
      </c>
    </row>
    <row r="3" spans="2:11">
      <c r="B3" s="90">
        <v>2.5</v>
      </c>
      <c r="C3" s="84" t="s">
        <v>303</v>
      </c>
    </row>
    <row r="4" spans="2:11" ht="13.5" thickBot="1">
      <c r="B4" s="91" t="s">
        <v>312</v>
      </c>
      <c r="C4" s="100" t="s">
        <v>313</v>
      </c>
    </row>
    <row r="5" spans="2:11" ht="13.5" thickBot="1"/>
    <row r="6" spans="2:11" ht="30.75" customHeight="1">
      <c r="C6" s="60" t="s">
        <v>4</v>
      </c>
      <c r="D6" s="69" t="s">
        <v>27</v>
      </c>
      <c r="E6" s="414" t="s">
        <v>6</v>
      </c>
      <c r="F6" s="416"/>
      <c r="G6" s="414" t="s">
        <v>7</v>
      </c>
      <c r="H6" s="416"/>
      <c r="I6" s="426" t="s">
        <v>8</v>
      </c>
      <c r="J6" s="495"/>
      <c r="K6" s="20"/>
    </row>
    <row r="7" spans="2:11" ht="178.5" customHeight="1">
      <c r="C7" s="477" t="s">
        <v>314</v>
      </c>
      <c r="D7" s="29" t="s">
        <v>315</v>
      </c>
      <c r="E7" s="496" t="s">
        <v>802</v>
      </c>
      <c r="F7" s="497"/>
      <c r="G7" s="417" t="s">
        <v>1090</v>
      </c>
      <c r="H7" s="508"/>
      <c r="I7" s="512" t="s">
        <v>1108</v>
      </c>
      <c r="J7" s="513"/>
      <c r="K7" s="19"/>
    </row>
    <row r="8" spans="2:11" ht="38.25">
      <c r="C8" s="478"/>
      <c r="D8" s="16" t="s">
        <v>750</v>
      </c>
      <c r="E8" s="498" t="s">
        <v>825</v>
      </c>
      <c r="F8" s="499"/>
      <c r="G8" s="371"/>
      <c r="H8" s="509"/>
      <c r="I8" s="514"/>
      <c r="J8" s="515"/>
    </row>
    <row r="9" spans="2:11" ht="129.75" customHeight="1">
      <c r="C9" s="478"/>
      <c r="D9" s="16" t="s">
        <v>800</v>
      </c>
      <c r="E9" s="498" t="s">
        <v>1152</v>
      </c>
      <c r="F9" s="499"/>
      <c r="G9" s="371"/>
      <c r="H9" s="509"/>
      <c r="I9" s="506" t="s">
        <v>1151</v>
      </c>
      <c r="J9" s="507"/>
    </row>
    <row r="10" spans="2:11" ht="63.75">
      <c r="C10" s="478"/>
      <c r="D10" s="16" t="s">
        <v>708</v>
      </c>
      <c r="E10" s="439" t="s">
        <v>804</v>
      </c>
      <c r="F10" s="441"/>
      <c r="G10" s="510"/>
      <c r="H10" s="511"/>
      <c r="I10" s="506" t="s">
        <v>1108</v>
      </c>
      <c r="J10" s="507"/>
    </row>
    <row r="11" spans="2:11" ht="76.5">
      <c r="C11" s="478"/>
      <c r="D11" s="16" t="s">
        <v>159</v>
      </c>
      <c r="E11" s="359" t="s">
        <v>161</v>
      </c>
      <c r="F11" s="360"/>
      <c r="G11" s="360"/>
      <c r="H11" s="360"/>
      <c r="I11" s="360"/>
      <c r="J11" s="361"/>
    </row>
    <row r="12" spans="2:11" ht="51">
      <c r="C12" s="478"/>
      <c r="D12" s="16" t="s">
        <v>160</v>
      </c>
      <c r="E12" s="371"/>
      <c r="F12" s="372"/>
      <c r="G12" s="372"/>
      <c r="H12" s="372"/>
      <c r="I12" s="372"/>
      <c r="J12" s="373"/>
    </row>
    <row r="13" spans="2:11" ht="15" customHeight="1">
      <c r="C13" s="478"/>
      <c r="D13" s="16" t="s">
        <v>316</v>
      </c>
      <c r="E13" s="371"/>
      <c r="F13" s="372"/>
      <c r="G13" s="372"/>
      <c r="H13" s="372"/>
      <c r="I13" s="372"/>
      <c r="J13" s="373"/>
    </row>
    <row r="14" spans="2:11" ht="25.5">
      <c r="C14" s="478"/>
      <c r="D14" s="16" t="s">
        <v>157</v>
      </c>
      <c r="E14" s="371"/>
      <c r="F14" s="372"/>
      <c r="G14" s="372"/>
      <c r="H14" s="372"/>
      <c r="I14" s="372"/>
      <c r="J14" s="373"/>
    </row>
    <row r="15" spans="2:11" ht="15" customHeight="1" thickBot="1">
      <c r="C15" s="479"/>
      <c r="D15" s="107" t="s">
        <v>158</v>
      </c>
      <c r="E15" s="362"/>
      <c r="F15" s="363"/>
      <c r="G15" s="363"/>
      <c r="H15" s="363"/>
      <c r="I15" s="363"/>
      <c r="J15" s="364"/>
    </row>
    <row r="16" spans="2:11" ht="13.5" thickBot="1"/>
    <row r="17" spans="3:13" ht="27" customHeight="1">
      <c r="C17" s="140" t="s">
        <v>315</v>
      </c>
      <c r="D17" s="108" t="s">
        <v>164</v>
      </c>
      <c r="E17" s="412" t="s">
        <v>170</v>
      </c>
      <c r="F17" s="446"/>
      <c r="G17" s="412" t="s">
        <v>171</v>
      </c>
      <c r="H17" s="412"/>
      <c r="I17" s="412" t="s">
        <v>172</v>
      </c>
      <c r="J17" s="412"/>
      <c r="K17" s="412" t="s">
        <v>173</v>
      </c>
      <c r="L17" s="412"/>
      <c r="M17" s="76" t="s">
        <v>238</v>
      </c>
    </row>
    <row r="18" spans="3:13" ht="15" customHeight="1">
      <c r="C18" s="131" t="s">
        <v>317</v>
      </c>
      <c r="D18" s="23" t="s">
        <v>310</v>
      </c>
      <c r="E18" s="500">
        <f>F26</f>
        <v>31000</v>
      </c>
      <c r="F18" s="444"/>
      <c r="G18" s="503">
        <f>H26</f>
        <v>285388</v>
      </c>
      <c r="H18" s="395"/>
      <c r="I18" s="503">
        <f>J26</f>
        <v>2362000</v>
      </c>
      <c r="J18" s="395"/>
      <c r="K18" s="503">
        <f>L26</f>
        <v>2886646</v>
      </c>
      <c r="L18" s="395"/>
      <c r="M18" s="179">
        <v>3000000</v>
      </c>
    </row>
    <row r="19" spans="3:13">
      <c r="C19" s="104" t="s">
        <v>259</v>
      </c>
      <c r="D19" s="23" t="s">
        <v>206</v>
      </c>
      <c r="E19" s="504">
        <v>1</v>
      </c>
      <c r="F19" s="505"/>
      <c r="G19" s="504">
        <v>1</v>
      </c>
      <c r="H19" s="505"/>
      <c r="I19" s="504">
        <v>1</v>
      </c>
      <c r="J19" s="505"/>
      <c r="K19" s="504">
        <v>1</v>
      </c>
      <c r="L19" s="505"/>
      <c r="M19" s="130"/>
    </row>
    <row r="20" spans="3:13" ht="15" customHeight="1">
      <c r="C20" s="114" t="s">
        <v>318</v>
      </c>
      <c r="D20" s="23" t="s">
        <v>310</v>
      </c>
      <c r="E20" s="359" t="s">
        <v>12</v>
      </c>
      <c r="F20" s="360"/>
      <c r="G20" s="360"/>
      <c r="H20" s="360"/>
      <c r="I20" s="360"/>
      <c r="J20" s="360"/>
      <c r="K20" s="360"/>
      <c r="L20" s="360"/>
      <c r="M20" s="361"/>
    </row>
    <row r="21" spans="3:13" ht="15.75" customHeight="1" thickBot="1">
      <c r="C21" s="105" t="s">
        <v>259</v>
      </c>
      <c r="D21" s="162" t="s">
        <v>206</v>
      </c>
      <c r="E21" s="362"/>
      <c r="F21" s="363"/>
      <c r="G21" s="363"/>
      <c r="H21" s="363"/>
      <c r="I21" s="363"/>
      <c r="J21" s="363"/>
      <c r="K21" s="363"/>
      <c r="L21" s="363"/>
      <c r="M21" s="364"/>
    </row>
    <row r="22" spans="3:13" ht="13.5" thickBot="1"/>
    <row r="23" spans="3:13" ht="30" customHeight="1">
      <c r="C23" s="486" t="s">
        <v>805</v>
      </c>
      <c r="D23" s="488" t="s">
        <v>164</v>
      </c>
      <c r="E23" s="412" t="s">
        <v>170</v>
      </c>
      <c r="F23" s="412"/>
      <c r="G23" s="412" t="s">
        <v>171</v>
      </c>
      <c r="H23" s="412"/>
      <c r="I23" s="412" t="s">
        <v>172</v>
      </c>
      <c r="J23" s="412"/>
      <c r="K23" s="426" t="s">
        <v>173</v>
      </c>
      <c r="L23" s="495"/>
    </row>
    <row r="24" spans="3:13">
      <c r="C24" s="487"/>
      <c r="D24" s="489"/>
      <c r="E24" s="177" t="s">
        <v>821</v>
      </c>
      <c r="F24" s="177" t="s">
        <v>822</v>
      </c>
      <c r="G24" s="177" t="s">
        <v>821</v>
      </c>
      <c r="H24" s="177" t="s">
        <v>822</v>
      </c>
      <c r="I24" s="177" t="s">
        <v>821</v>
      </c>
      <c r="J24" s="177" t="s">
        <v>822</v>
      </c>
      <c r="K24" s="177" t="s">
        <v>821</v>
      </c>
      <c r="L24" s="178" t="s">
        <v>822</v>
      </c>
    </row>
    <row r="25" spans="3:13">
      <c r="C25" s="54" t="s">
        <v>477</v>
      </c>
      <c r="D25" s="444" t="s">
        <v>310</v>
      </c>
      <c r="E25" s="444" t="s">
        <v>824</v>
      </c>
      <c r="F25" s="50">
        <v>34500276.630000003</v>
      </c>
      <c r="G25" s="444" t="s">
        <v>823</v>
      </c>
      <c r="H25" s="33">
        <v>27330000</v>
      </c>
      <c r="I25" s="444" t="s">
        <v>823</v>
      </c>
      <c r="J25" s="33">
        <v>28312137</v>
      </c>
      <c r="K25" s="444" t="s">
        <v>823</v>
      </c>
      <c r="L25" s="179">
        <v>38671851</v>
      </c>
    </row>
    <row r="26" spans="3:13">
      <c r="C26" s="54" t="s">
        <v>478</v>
      </c>
      <c r="D26" s="444"/>
      <c r="E26" s="444"/>
      <c r="F26" s="50">
        <v>31000</v>
      </c>
      <c r="G26" s="444"/>
      <c r="H26" s="50">
        <v>285388</v>
      </c>
      <c r="I26" s="444"/>
      <c r="J26" s="174">
        <v>2362000</v>
      </c>
      <c r="K26" s="444"/>
      <c r="L26" s="179">
        <v>2886646</v>
      </c>
    </row>
    <row r="27" spans="3:13">
      <c r="C27" s="54" t="s">
        <v>479</v>
      </c>
      <c r="D27" s="444"/>
      <c r="E27" s="444"/>
      <c r="F27" s="50">
        <f>SUM(F28:F42)</f>
        <v>3000</v>
      </c>
      <c r="G27" s="444"/>
      <c r="H27" s="50">
        <f>SUM(H28:H42)</f>
        <v>1000</v>
      </c>
      <c r="I27" s="444"/>
      <c r="J27" s="50">
        <f>SUM(J28:J42)</f>
        <v>24787344</v>
      </c>
      <c r="K27" s="444"/>
      <c r="L27" s="179">
        <f>SUM(L28:L42)</f>
        <v>26464246</v>
      </c>
    </row>
    <row r="28" spans="3:13">
      <c r="C28" s="54" t="s">
        <v>806</v>
      </c>
      <c r="D28" s="444"/>
      <c r="E28" s="444"/>
      <c r="F28" s="50"/>
      <c r="G28" s="444"/>
      <c r="H28" s="14"/>
      <c r="I28" s="444"/>
      <c r="J28" s="50">
        <v>127031</v>
      </c>
      <c r="K28" s="444"/>
      <c r="L28" s="179">
        <v>99506</v>
      </c>
    </row>
    <row r="29" spans="3:13">
      <c r="C29" s="54" t="s">
        <v>807</v>
      </c>
      <c r="D29" s="444"/>
      <c r="E29" s="444"/>
      <c r="F29" s="50"/>
      <c r="G29" s="444"/>
      <c r="H29" s="14"/>
      <c r="I29" s="444"/>
      <c r="J29" s="50">
        <v>548046</v>
      </c>
      <c r="K29" s="444"/>
      <c r="L29" s="179">
        <v>918441</v>
      </c>
    </row>
    <row r="30" spans="3:13">
      <c r="C30" s="54" t="s">
        <v>808</v>
      </c>
      <c r="D30" s="444"/>
      <c r="E30" s="444"/>
      <c r="F30" s="50"/>
      <c r="G30" s="444"/>
      <c r="H30" s="14"/>
      <c r="I30" s="444"/>
      <c r="J30" s="50">
        <v>21225391</v>
      </c>
      <c r="K30" s="444"/>
      <c r="L30" s="179">
        <v>21096248</v>
      </c>
    </row>
    <row r="31" spans="3:13">
      <c r="C31" s="54" t="s">
        <v>809</v>
      </c>
      <c r="D31" s="444"/>
      <c r="E31" s="444"/>
      <c r="F31" s="50"/>
      <c r="G31" s="444"/>
      <c r="H31" s="14"/>
      <c r="I31" s="444"/>
      <c r="J31" s="50">
        <v>35258</v>
      </c>
      <c r="K31" s="444"/>
      <c r="L31" s="179">
        <v>35258</v>
      </c>
    </row>
    <row r="32" spans="3:13">
      <c r="C32" s="54" t="s">
        <v>810</v>
      </c>
      <c r="D32" s="444"/>
      <c r="E32" s="444"/>
      <c r="F32" s="50"/>
      <c r="G32" s="444"/>
      <c r="H32" s="14"/>
      <c r="I32" s="444"/>
      <c r="J32" s="50">
        <v>57837</v>
      </c>
      <c r="K32" s="444"/>
      <c r="L32" s="179">
        <v>143366</v>
      </c>
    </row>
    <row r="33" spans="3:12">
      <c r="C33" s="54" t="s">
        <v>811</v>
      </c>
      <c r="D33" s="444"/>
      <c r="E33" s="444"/>
      <c r="F33" s="50">
        <v>3000</v>
      </c>
      <c r="G33" s="444"/>
      <c r="H33" s="50">
        <v>1000</v>
      </c>
      <c r="I33" s="444"/>
      <c r="J33" s="50">
        <v>2104</v>
      </c>
      <c r="K33" s="444"/>
      <c r="L33" s="179">
        <v>3707</v>
      </c>
    </row>
    <row r="34" spans="3:12">
      <c r="C34" s="54" t="s">
        <v>812</v>
      </c>
      <c r="D34" s="444"/>
      <c r="E34" s="444"/>
      <c r="F34" s="50"/>
      <c r="G34" s="444"/>
      <c r="H34" s="14"/>
      <c r="I34" s="444"/>
      <c r="J34" s="50">
        <v>35034</v>
      </c>
      <c r="K34" s="444"/>
      <c r="L34" s="179">
        <v>36184</v>
      </c>
    </row>
    <row r="35" spans="3:12">
      <c r="C35" s="54" t="s">
        <v>813</v>
      </c>
      <c r="D35" s="444"/>
      <c r="E35" s="444"/>
      <c r="F35" s="50"/>
      <c r="G35" s="444"/>
      <c r="H35" s="14"/>
      <c r="I35" s="444"/>
      <c r="J35" s="175" t="s">
        <v>12</v>
      </c>
      <c r="K35" s="444"/>
      <c r="L35" s="164" t="s">
        <v>12</v>
      </c>
    </row>
    <row r="36" spans="3:12">
      <c r="C36" s="54" t="s">
        <v>814</v>
      </c>
      <c r="D36" s="444"/>
      <c r="E36" s="444"/>
      <c r="F36" s="50"/>
      <c r="G36" s="444"/>
      <c r="H36" s="14"/>
      <c r="I36" s="444"/>
      <c r="J36" s="50">
        <v>2198</v>
      </c>
      <c r="K36" s="444"/>
      <c r="L36" s="179">
        <v>2198</v>
      </c>
    </row>
    <row r="37" spans="3:12">
      <c r="C37" s="54" t="s">
        <v>815</v>
      </c>
      <c r="D37" s="444"/>
      <c r="E37" s="444"/>
      <c r="F37" s="50"/>
      <c r="G37" s="444"/>
      <c r="H37" s="14"/>
      <c r="I37" s="444"/>
      <c r="J37" s="175" t="s">
        <v>12</v>
      </c>
      <c r="K37" s="444"/>
      <c r="L37" s="164" t="s">
        <v>12</v>
      </c>
    </row>
    <row r="38" spans="3:12">
      <c r="C38" s="54" t="s">
        <v>816</v>
      </c>
      <c r="D38" s="444"/>
      <c r="E38" s="444"/>
      <c r="F38" s="50"/>
      <c r="G38" s="444"/>
      <c r="H38" s="14"/>
      <c r="I38" s="444"/>
      <c r="J38" s="50">
        <v>790425</v>
      </c>
      <c r="K38" s="444"/>
      <c r="L38" s="179">
        <v>2165486</v>
      </c>
    </row>
    <row r="39" spans="3:12">
      <c r="C39" s="54" t="s">
        <v>817</v>
      </c>
      <c r="D39" s="444"/>
      <c r="E39" s="444"/>
      <c r="F39" s="50"/>
      <c r="G39" s="444"/>
      <c r="H39" s="14"/>
      <c r="I39" s="444"/>
      <c r="J39" s="50">
        <v>705</v>
      </c>
      <c r="K39" s="444"/>
      <c r="L39" s="179">
        <v>545</v>
      </c>
    </row>
    <row r="40" spans="3:12">
      <c r="C40" s="54" t="s">
        <v>818</v>
      </c>
      <c r="D40" s="444"/>
      <c r="E40" s="444"/>
      <c r="F40" s="50"/>
      <c r="G40" s="444"/>
      <c r="H40" s="14"/>
      <c r="I40" s="444"/>
      <c r="J40" s="175" t="s">
        <v>12</v>
      </c>
      <c r="K40" s="444"/>
      <c r="L40" s="164" t="s">
        <v>12</v>
      </c>
    </row>
    <row r="41" spans="3:12">
      <c r="C41" s="54" t="s">
        <v>819</v>
      </c>
      <c r="D41" s="444"/>
      <c r="E41" s="444"/>
      <c r="F41" s="50"/>
      <c r="G41" s="444"/>
      <c r="H41" s="14"/>
      <c r="I41" s="444"/>
      <c r="J41" s="50">
        <v>433204</v>
      </c>
      <c r="K41" s="444"/>
      <c r="L41" s="179">
        <v>433196</v>
      </c>
    </row>
    <row r="42" spans="3:12">
      <c r="C42" s="54" t="s">
        <v>820</v>
      </c>
      <c r="D42" s="444"/>
      <c r="E42" s="444"/>
      <c r="F42" s="50"/>
      <c r="G42" s="444"/>
      <c r="H42" s="14"/>
      <c r="I42" s="444"/>
      <c r="J42" s="50">
        <v>1530111</v>
      </c>
      <c r="K42" s="444"/>
      <c r="L42" s="179">
        <v>1530111</v>
      </c>
    </row>
    <row r="43" spans="3:12" ht="13.5" thickBot="1">
      <c r="C43" s="180" t="s">
        <v>740</v>
      </c>
      <c r="D43" s="445"/>
      <c r="E43" s="445"/>
      <c r="F43" s="181">
        <f>SUM(F25:F27)</f>
        <v>34534276.630000003</v>
      </c>
      <c r="G43" s="445"/>
      <c r="H43" s="181">
        <f>SUM(H25:H27)</f>
        <v>27616388</v>
      </c>
      <c r="I43" s="445"/>
      <c r="J43" s="181">
        <f>SUM(J25:J27)</f>
        <v>55461481</v>
      </c>
      <c r="K43" s="445"/>
      <c r="L43" s="182">
        <f>SUM(L25:L27)</f>
        <v>68022743</v>
      </c>
    </row>
  </sheetData>
  <mergeCells count="37">
    <mergeCell ref="K18:L18"/>
    <mergeCell ref="K19:L19"/>
    <mergeCell ref="E20:M21"/>
    <mergeCell ref="I9:J9"/>
    <mergeCell ref="I10:J10"/>
    <mergeCell ref="E18:F18"/>
    <mergeCell ref="E19:F19"/>
    <mergeCell ref="G18:H18"/>
    <mergeCell ref="G19:H19"/>
    <mergeCell ref="I18:J18"/>
    <mergeCell ref="I19:J19"/>
    <mergeCell ref="G7:H10"/>
    <mergeCell ref="I7:J8"/>
    <mergeCell ref="I17:J17"/>
    <mergeCell ref="K17:L17"/>
    <mergeCell ref="C7:C15"/>
    <mergeCell ref="E6:F6"/>
    <mergeCell ref="G6:H6"/>
    <mergeCell ref="I6:J6"/>
    <mergeCell ref="E7:F7"/>
    <mergeCell ref="E8:F8"/>
    <mergeCell ref="E9:F9"/>
    <mergeCell ref="E10:F10"/>
    <mergeCell ref="E11:J15"/>
    <mergeCell ref="I23:J23"/>
    <mergeCell ref="K23:L23"/>
    <mergeCell ref="D25:D43"/>
    <mergeCell ref="E25:E43"/>
    <mergeCell ref="G25:G43"/>
    <mergeCell ref="I25:I43"/>
    <mergeCell ref="K25:K43"/>
    <mergeCell ref="C23:C24"/>
    <mergeCell ref="D23:D24"/>
    <mergeCell ref="E23:F23"/>
    <mergeCell ref="G23:H23"/>
    <mergeCell ref="E17:F17"/>
    <mergeCell ref="G17:H17"/>
  </mergeCells>
  <hyperlinks>
    <hyperlink ref="G7" r:id="rId1" xr:uid="{5E8047D8-0B32-4A10-AF23-22EA8953FCE8}"/>
  </hyperlinks>
  <pageMargins left="0.7" right="0.7" top="0.75" bottom="0.75" header="0.3" footer="0.3"/>
  <legacyDrawing r:id="rId2"/>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25CAC9-97D8-4638-A6BB-64DE8E26AA49}">
  <dimension ref="B1:M61"/>
  <sheetViews>
    <sheetView showGridLines="0" topLeftCell="D6" workbookViewId="0">
      <selection activeCell="E13" sqref="E13:G17"/>
    </sheetView>
  </sheetViews>
  <sheetFormatPr defaultRowHeight="12.75"/>
  <cols>
    <col min="1" max="1" width="9.140625" style="9"/>
    <col min="2" max="2" width="5.140625" style="9" bestFit="1" customWidth="1"/>
    <col min="3" max="3" width="55.42578125" style="9" bestFit="1" customWidth="1"/>
    <col min="4" max="4" width="47.85546875" style="9" bestFit="1" customWidth="1"/>
    <col min="5" max="5" width="43.5703125" style="9" bestFit="1" customWidth="1"/>
    <col min="6" max="6" width="24.85546875" style="9" customWidth="1"/>
    <col min="7" max="7" width="33.42578125" style="9" bestFit="1" customWidth="1"/>
    <col min="8" max="8" width="11.140625" style="9" bestFit="1" customWidth="1"/>
    <col min="9" max="9" width="12.140625" style="9" bestFit="1" customWidth="1"/>
    <col min="10" max="10" width="24.28515625" style="9" customWidth="1"/>
    <col min="11" max="11" width="12.140625" style="9" bestFit="1" customWidth="1"/>
    <col min="12" max="12" width="15.140625" style="9" customWidth="1"/>
    <col min="13" max="13" width="42.7109375" style="9" bestFit="1" customWidth="1"/>
    <col min="14" max="16384" width="9.140625" style="9"/>
  </cols>
  <sheetData>
    <row r="1" spans="2:8" ht="13.5" thickBot="1"/>
    <row r="2" spans="2:8">
      <c r="B2" s="89">
        <v>2</v>
      </c>
      <c r="C2" s="82" t="s">
        <v>2</v>
      </c>
    </row>
    <row r="3" spans="2:8">
      <c r="B3" s="90">
        <v>2.5</v>
      </c>
      <c r="C3" s="84" t="s">
        <v>303</v>
      </c>
    </row>
    <row r="4" spans="2:8" ht="13.5" thickBot="1">
      <c r="B4" s="91" t="s">
        <v>319</v>
      </c>
      <c r="C4" s="100" t="s">
        <v>320</v>
      </c>
    </row>
    <row r="5" spans="2:8" ht="13.5" thickBot="1"/>
    <row r="6" spans="2:8" ht="25.5">
      <c r="C6" s="60" t="s">
        <v>4</v>
      </c>
      <c r="D6" s="69" t="s">
        <v>27</v>
      </c>
      <c r="E6" s="69" t="s">
        <v>6</v>
      </c>
      <c r="F6" s="69" t="s">
        <v>7</v>
      </c>
      <c r="G6" s="70" t="s">
        <v>8</v>
      </c>
      <c r="H6" s="20"/>
    </row>
    <row r="7" spans="2:8" ht="12.75" customHeight="1">
      <c r="C7" s="477" t="s">
        <v>321</v>
      </c>
      <c r="D7" s="29" t="s">
        <v>322</v>
      </c>
      <c r="E7" s="516" t="s">
        <v>802</v>
      </c>
      <c r="F7" s="356" t="s">
        <v>1090</v>
      </c>
      <c r="G7" s="393" t="s">
        <v>1108</v>
      </c>
      <c r="H7" s="19"/>
    </row>
    <row r="8" spans="2:8" ht="140.25">
      <c r="C8" s="478"/>
      <c r="D8" s="16" t="s">
        <v>323</v>
      </c>
      <c r="E8" s="517"/>
      <c r="F8" s="377"/>
      <c r="G8" s="394"/>
    </row>
    <row r="9" spans="2:8" ht="25.5">
      <c r="C9" s="478"/>
      <c r="D9" s="16" t="s">
        <v>325</v>
      </c>
      <c r="E9" s="395" t="s">
        <v>161</v>
      </c>
      <c r="F9" s="395"/>
      <c r="G9" s="456"/>
    </row>
    <row r="10" spans="2:8" ht="38.25">
      <c r="C10" s="478"/>
      <c r="D10" s="16" t="s">
        <v>750</v>
      </c>
      <c r="E10" s="16" t="s">
        <v>827</v>
      </c>
      <c r="F10" s="356" t="s">
        <v>128</v>
      </c>
      <c r="G10" s="101" t="s">
        <v>1108</v>
      </c>
    </row>
    <row r="11" spans="2:8" ht="89.25">
      <c r="C11" s="478"/>
      <c r="D11" s="16" t="s">
        <v>800</v>
      </c>
      <c r="E11" s="16" t="s">
        <v>1153</v>
      </c>
      <c r="F11" s="481"/>
      <c r="G11" s="97" t="s">
        <v>1151</v>
      </c>
      <c r="H11" s="24"/>
    </row>
    <row r="12" spans="2:8" ht="63.75">
      <c r="C12" s="478"/>
      <c r="D12" s="16" t="s">
        <v>708</v>
      </c>
      <c r="E12" s="16" t="s">
        <v>828</v>
      </c>
      <c r="F12" s="480"/>
      <c r="G12" s="101" t="s">
        <v>1108</v>
      </c>
    </row>
    <row r="13" spans="2:8" ht="76.5">
      <c r="C13" s="478"/>
      <c r="D13" s="16" t="s">
        <v>159</v>
      </c>
      <c r="E13" s="447" t="s">
        <v>161</v>
      </c>
      <c r="F13" s="448"/>
      <c r="G13" s="449"/>
    </row>
    <row r="14" spans="2:8" ht="51">
      <c r="C14" s="478"/>
      <c r="D14" s="16" t="s">
        <v>160</v>
      </c>
      <c r="E14" s="450"/>
      <c r="F14" s="451"/>
      <c r="G14" s="452"/>
    </row>
    <row r="15" spans="2:8" ht="25.5">
      <c r="C15" s="478"/>
      <c r="D15" s="16" t="s">
        <v>326</v>
      </c>
      <c r="E15" s="450"/>
      <c r="F15" s="451"/>
      <c r="G15" s="452"/>
    </row>
    <row r="16" spans="2:8" ht="25.5">
      <c r="C16" s="478"/>
      <c r="D16" s="16" t="s">
        <v>157</v>
      </c>
      <c r="E16" s="450"/>
      <c r="F16" s="451"/>
      <c r="G16" s="452"/>
    </row>
    <row r="17" spans="3:13" ht="15.75" customHeight="1" thickBot="1">
      <c r="C17" s="479"/>
      <c r="D17" s="107" t="s">
        <v>158</v>
      </c>
      <c r="E17" s="453"/>
      <c r="F17" s="454"/>
      <c r="G17" s="455"/>
    </row>
    <row r="18" spans="3:13" ht="13.5" thickBot="1"/>
    <row r="19" spans="3:13" ht="31.5" customHeight="1">
      <c r="C19" s="140" t="s">
        <v>322</v>
      </c>
      <c r="D19" s="108" t="s">
        <v>164</v>
      </c>
      <c r="E19" s="412" t="s">
        <v>170</v>
      </c>
      <c r="F19" s="446"/>
      <c r="G19" s="412" t="s">
        <v>171</v>
      </c>
      <c r="H19" s="412"/>
      <c r="I19" s="412" t="s">
        <v>172</v>
      </c>
      <c r="J19" s="412"/>
      <c r="K19" s="412" t="s">
        <v>173</v>
      </c>
      <c r="L19" s="412"/>
      <c r="M19" s="76" t="s">
        <v>238</v>
      </c>
    </row>
    <row r="20" spans="3:13" ht="13.5" thickBot="1">
      <c r="C20" s="186" t="s">
        <v>826</v>
      </c>
      <c r="D20" s="162" t="s">
        <v>310</v>
      </c>
      <c r="E20" s="518">
        <f>F45</f>
        <v>3000</v>
      </c>
      <c r="F20" s="445"/>
      <c r="G20" s="519">
        <f>H45</f>
        <v>1000</v>
      </c>
      <c r="H20" s="396"/>
      <c r="I20" s="519">
        <f>J45</f>
        <v>24787344</v>
      </c>
      <c r="J20" s="396"/>
      <c r="K20" s="519">
        <f>L45</f>
        <v>26464246</v>
      </c>
      <c r="L20" s="396"/>
      <c r="M20" s="187">
        <v>30000000</v>
      </c>
    </row>
    <row r="21" spans="3:13" ht="13.5" thickBot="1"/>
    <row r="22" spans="3:13">
      <c r="C22" s="140" t="s">
        <v>324</v>
      </c>
      <c r="D22" s="108" t="s">
        <v>327</v>
      </c>
      <c r="E22" s="188" t="s">
        <v>328</v>
      </c>
    </row>
    <row r="23" spans="3:13" ht="51">
      <c r="C23" s="131" t="s">
        <v>329</v>
      </c>
      <c r="D23" s="176">
        <f>L46</f>
        <v>99506</v>
      </c>
      <c r="E23" s="86" t="s">
        <v>889</v>
      </c>
    </row>
    <row r="24" spans="3:13" ht="25.5">
      <c r="C24" s="104" t="s">
        <v>330</v>
      </c>
      <c r="D24" s="176">
        <f t="shared" ref="D24:D37" si="0">L47</f>
        <v>918441</v>
      </c>
      <c r="E24" s="86" t="s">
        <v>890</v>
      </c>
    </row>
    <row r="25" spans="3:13" ht="38.25">
      <c r="C25" s="104" t="s">
        <v>331</v>
      </c>
      <c r="D25" s="176">
        <f t="shared" si="0"/>
        <v>21096248</v>
      </c>
      <c r="E25" s="86" t="s">
        <v>891</v>
      </c>
    </row>
    <row r="26" spans="3:13" ht="51">
      <c r="C26" s="104" t="s">
        <v>332</v>
      </c>
      <c r="D26" s="176">
        <f t="shared" si="0"/>
        <v>35258</v>
      </c>
      <c r="E26" s="86" t="s">
        <v>892</v>
      </c>
    </row>
    <row r="27" spans="3:13" ht="25.5">
      <c r="C27" s="104" t="s">
        <v>333</v>
      </c>
      <c r="D27" s="176">
        <f t="shared" si="0"/>
        <v>143366</v>
      </c>
      <c r="E27" s="86" t="s">
        <v>893</v>
      </c>
    </row>
    <row r="28" spans="3:13" ht="38.25">
      <c r="C28" s="104" t="s">
        <v>334</v>
      </c>
      <c r="D28" s="176">
        <f t="shared" si="0"/>
        <v>3707</v>
      </c>
      <c r="E28" s="86" t="s">
        <v>894</v>
      </c>
    </row>
    <row r="29" spans="3:13" ht="25.5">
      <c r="C29" s="104" t="s">
        <v>335</v>
      </c>
      <c r="D29" s="176">
        <f t="shared" si="0"/>
        <v>36184</v>
      </c>
      <c r="E29" s="86" t="s">
        <v>895</v>
      </c>
    </row>
    <row r="30" spans="3:13">
      <c r="C30" s="104" t="s">
        <v>336</v>
      </c>
      <c r="D30" s="189" t="str">
        <f t="shared" si="0"/>
        <v>NA</v>
      </c>
      <c r="E30" s="86"/>
    </row>
    <row r="31" spans="3:13" ht="25.5">
      <c r="C31" s="104" t="s">
        <v>337</v>
      </c>
      <c r="D31" s="176">
        <f t="shared" si="0"/>
        <v>2198</v>
      </c>
      <c r="E31" s="86" t="s">
        <v>896</v>
      </c>
    </row>
    <row r="32" spans="3:13">
      <c r="C32" s="104" t="s">
        <v>338</v>
      </c>
      <c r="D32" s="189" t="str">
        <f t="shared" si="0"/>
        <v>NA</v>
      </c>
      <c r="E32" s="86"/>
    </row>
    <row r="33" spans="3:12">
      <c r="C33" s="104" t="s">
        <v>339</v>
      </c>
      <c r="D33" s="176">
        <f t="shared" si="0"/>
        <v>2165486</v>
      </c>
      <c r="E33" s="86" t="s">
        <v>897</v>
      </c>
    </row>
    <row r="34" spans="3:12" ht="25.5">
      <c r="C34" s="104" t="s">
        <v>340</v>
      </c>
      <c r="D34" s="176">
        <f t="shared" si="0"/>
        <v>545</v>
      </c>
      <c r="E34" s="86" t="s">
        <v>898</v>
      </c>
    </row>
    <row r="35" spans="3:12">
      <c r="C35" s="104" t="s">
        <v>341</v>
      </c>
      <c r="D35" s="189" t="str">
        <f t="shared" si="0"/>
        <v>NA</v>
      </c>
      <c r="E35" s="86"/>
    </row>
    <row r="36" spans="3:12" ht="25.5">
      <c r="C36" s="104" t="s">
        <v>342</v>
      </c>
      <c r="D36" s="176">
        <f t="shared" si="0"/>
        <v>433196</v>
      </c>
      <c r="E36" s="86" t="s">
        <v>899</v>
      </c>
    </row>
    <row r="37" spans="3:12">
      <c r="C37" s="131" t="s">
        <v>343</v>
      </c>
      <c r="D37" s="176">
        <f t="shared" si="0"/>
        <v>1530111</v>
      </c>
      <c r="E37" s="86" t="s">
        <v>900</v>
      </c>
    </row>
    <row r="38" spans="3:12">
      <c r="C38" s="104" t="s">
        <v>344</v>
      </c>
      <c r="D38" s="311" t="s">
        <v>12</v>
      </c>
      <c r="E38" s="86"/>
    </row>
    <row r="39" spans="3:12" ht="13.5" thickBot="1">
      <c r="C39" s="105" t="s">
        <v>345</v>
      </c>
      <c r="D39" s="312" t="s">
        <v>12</v>
      </c>
      <c r="E39" s="120"/>
    </row>
    <row r="40" spans="3:12" ht="13.5" thickBot="1"/>
    <row r="41" spans="3:12">
      <c r="C41" s="486" t="s">
        <v>805</v>
      </c>
      <c r="D41" s="488" t="s">
        <v>164</v>
      </c>
      <c r="E41" s="412" t="s">
        <v>170</v>
      </c>
      <c r="F41" s="412"/>
      <c r="G41" s="412" t="s">
        <v>171</v>
      </c>
      <c r="H41" s="412"/>
      <c r="I41" s="412" t="s">
        <v>172</v>
      </c>
      <c r="J41" s="412"/>
      <c r="K41" s="426" t="s">
        <v>173</v>
      </c>
      <c r="L41" s="495"/>
    </row>
    <row r="42" spans="3:12">
      <c r="C42" s="487"/>
      <c r="D42" s="489"/>
      <c r="E42" s="177" t="s">
        <v>821</v>
      </c>
      <c r="F42" s="177" t="s">
        <v>822</v>
      </c>
      <c r="G42" s="177" t="s">
        <v>821</v>
      </c>
      <c r="H42" s="177" t="s">
        <v>822</v>
      </c>
      <c r="I42" s="177" t="s">
        <v>821</v>
      </c>
      <c r="J42" s="177" t="s">
        <v>822</v>
      </c>
      <c r="K42" s="177" t="s">
        <v>821</v>
      </c>
      <c r="L42" s="178" t="s">
        <v>822</v>
      </c>
    </row>
    <row r="43" spans="3:12">
      <c r="C43" s="54" t="s">
        <v>477</v>
      </c>
      <c r="D43" s="444" t="s">
        <v>310</v>
      </c>
      <c r="E43" s="444" t="s">
        <v>824</v>
      </c>
      <c r="F43" s="50">
        <v>34500276.630000003</v>
      </c>
      <c r="G43" s="444" t="s">
        <v>823</v>
      </c>
      <c r="H43" s="33">
        <v>27330000</v>
      </c>
      <c r="I43" s="444" t="s">
        <v>823</v>
      </c>
      <c r="J43" s="33">
        <v>28312137</v>
      </c>
      <c r="K43" s="444" t="s">
        <v>823</v>
      </c>
      <c r="L43" s="179">
        <v>38671851</v>
      </c>
    </row>
    <row r="44" spans="3:12">
      <c r="C44" s="54" t="s">
        <v>478</v>
      </c>
      <c r="D44" s="444"/>
      <c r="E44" s="444"/>
      <c r="F44" s="50">
        <v>31000</v>
      </c>
      <c r="G44" s="444"/>
      <c r="H44" s="50">
        <v>285388</v>
      </c>
      <c r="I44" s="444"/>
      <c r="J44" s="174">
        <v>2362000</v>
      </c>
      <c r="K44" s="444"/>
      <c r="L44" s="179">
        <v>2886646</v>
      </c>
    </row>
    <row r="45" spans="3:12">
      <c r="C45" s="54" t="s">
        <v>479</v>
      </c>
      <c r="D45" s="444"/>
      <c r="E45" s="444"/>
      <c r="F45" s="50">
        <f>SUM(F46:F60)</f>
        <v>3000</v>
      </c>
      <c r="G45" s="444"/>
      <c r="H45" s="50">
        <f>SUM(H46:H60)</f>
        <v>1000</v>
      </c>
      <c r="I45" s="444"/>
      <c r="J45" s="50">
        <f>SUM(J46:J60)</f>
        <v>24787344</v>
      </c>
      <c r="K45" s="444"/>
      <c r="L45" s="179">
        <f>SUM(L46:L60)</f>
        <v>26464246</v>
      </c>
    </row>
    <row r="46" spans="3:12">
      <c r="C46" s="54" t="s">
        <v>806</v>
      </c>
      <c r="D46" s="444"/>
      <c r="E46" s="444"/>
      <c r="F46" s="50"/>
      <c r="G46" s="444"/>
      <c r="H46" s="14"/>
      <c r="I46" s="444"/>
      <c r="J46" s="50">
        <v>127031</v>
      </c>
      <c r="K46" s="444"/>
      <c r="L46" s="179">
        <v>99506</v>
      </c>
    </row>
    <row r="47" spans="3:12">
      <c r="C47" s="54" t="s">
        <v>807</v>
      </c>
      <c r="D47" s="444"/>
      <c r="E47" s="444"/>
      <c r="F47" s="50"/>
      <c r="G47" s="444"/>
      <c r="H47" s="14"/>
      <c r="I47" s="444"/>
      <c r="J47" s="50">
        <v>548046</v>
      </c>
      <c r="K47" s="444"/>
      <c r="L47" s="179">
        <v>918441</v>
      </c>
    </row>
    <row r="48" spans="3:12">
      <c r="C48" s="54" t="s">
        <v>808</v>
      </c>
      <c r="D48" s="444"/>
      <c r="E48" s="444"/>
      <c r="F48" s="50"/>
      <c r="G48" s="444"/>
      <c r="H48" s="14"/>
      <c r="I48" s="444"/>
      <c r="J48" s="50">
        <v>21225391</v>
      </c>
      <c r="K48" s="444"/>
      <c r="L48" s="179">
        <v>21096248</v>
      </c>
    </row>
    <row r="49" spans="3:12">
      <c r="C49" s="54" t="s">
        <v>809</v>
      </c>
      <c r="D49" s="444"/>
      <c r="E49" s="444"/>
      <c r="F49" s="50"/>
      <c r="G49" s="444"/>
      <c r="H49" s="14"/>
      <c r="I49" s="444"/>
      <c r="J49" s="50">
        <v>35258</v>
      </c>
      <c r="K49" s="444"/>
      <c r="L49" s="179">
        <v>35258</v>
      </c>
    </row>
    <row r="50" spans="3:12">
      <c r="C50" s="54" t="s">
        <v>810</v>
      </c>
      <c r="D50" s="444"/>
      <c r="E50" s="444"/>
      <c r="F50" s="50"/>
      <c r="G50" s="444"/>
      <c r="H50" s="14"/>
      <c r="I50" s="444"/>
      <c r="J50" s="50">
        <v>57837</v>
      </c>
      <c r="K50" s="444"/>
      <c r="L50" s="179">
        <v>143366</v>
      </c>
    </row>
    <row r="51" spans="3:12">
      <c r="C51" s="54" t="s">
        <v>811</v>
      </c>
      <c r="D51" s="444"/>
      <c r="E51" s="444"/>
      <c r="F51" s="50">
        <v>3000</v>
      </c>
      <c r="G51" s="444"/>
      <c r="H51" s="50">
        <v>1000</v>
      </c>
      <c r="I51" s="444"/>
      <c r="J51" s="50">
        <v>2104</v>
      </c>
      <c r="K51" s="444"/>
      <c r="L51" s="179">
        <v>3707</v>
      </c>
    </row>
    <row r="52" spans="3:12">
      <c r="C52" s="54" t="s">
        <v>812</v>
      </c>
      <c r="D52" s="444"/>
      <c r="E52" s="444"/>
      <c r="F52" s="50"/>
      <c r="G52" s="444"/>
      <c r="H52" s="14"/>
      <c r="I52" s="444"/>
      <c r="J52" s="50">
        <v>35034</v>
      </c>
      <c r="K52" s="444"/>
      <c r="L52" s="179">
        <v>36184</v>
      </c>
    </row>
    <row r="53" spans="3:12">
      <c r="C53" s="54" t="s">
        <v>813</v>
      </c>
      <c r="D53" s="444"/>
      <c r="E53" s="444"/>
      <c r="F53" s="50"/>
      <c r="G53" s="444"/>
      <c r="H53" s="14"/>
      <c r="I53" s="444"/>
      <c r="J53" s="175" t="s">
        <v>12</v>
      </c>
      <c r="K53" s="444"/>
      <c r="L53" s="164" t="s">
        <v>12</v>
      </c>
    </row>
    <row r="54" spans="3:12">
      <c r="C54" s="54" t="s">
        <v>814</v>
      </c>
      <c r="D54" s="444"/>
      <c r="E54" s="444"/>
      <c r="F54" s="50"/>
      <c r="G54" s="444"/>
      <c r="H54" s="14"/>
      <c r="I54" s="444"/>
      <c r="J54" s="50">
        <v>2198</v>
      </c>
      <c r="K54" s="444"/>
      <c r="L54" s="179">
        <v>2198</v>
      </c>
    </row>
    <row r="55" spans="3:12">
      <c r="C55" s="54" t="s">
        <v>815</v>
      </c>
      <c r="D55" s="444"/>
      <c r="E55" s="444"/>
      <c r="F55" s="50"/>
      <c r="G55" s="444"/>
      <c r="H55" s="14"/>
      <c r="I55" s="444"/>
      <c r="J55" s="175" t="s">
        <v>12</v>
      </c>
      <c r="K55" s="444"/>
      <c r="L55" s="164" t="s">
        <v>12</v>
      </c>
    </row>
    <row r="56" spans="3:12">
      <c r="C56" s="54" t="s">
        <v>816</v>
      </c>
      <c r="D56" s="444"/>
      <c r="E56" s="444"/>
      <c r="F56" s="50"/>
      <c r="G56" s="444"/>
      <c r="H56" s="14"/>
      <c r="I56" s="444"/>
      <c r="J56" s="50">
        <v>790425</v>
      </c>
      <c r="K56" s="444"/>
      <c r="L56" s="179">
        <v>2165486</v>
      </c>
    </row>
    <row r="57" spans="3:12">
      <c r="C57" s="54" t="s">
        <v>817</v>
      </c>
      <c r="D57" s="444"/>
      <c r="E57" s="444"/>
      <c r="F57" s="50"/>
      <c r="G57" s="444"/>
      <c r="H57" s="14"/>
      <c r="I57" s="444"/>
      <c r="J57" s="50">
        <v>705</v>
      </c>
      <c r="K57" s="444"/>
      <c r="L57" s="179">
        <v>545</v>
      </c>
    </row>
    <row r="58" spans="3:12">
      <c r="C58" s="54" t="s">
        <v>818</v>
      </c>
      <c r="D58" s="444"/>
      <c r="E58" s="444"/>
      <c r="F58" s="50"/>
      <c r="G58" s="444"/>
      <c r="H58" s="14"/>
      <c r="I58" s="444"/>
      <c r="J58" s="175" t="s">
        <v>12</v>
      </c>
      <c r="K58" s="444"/>
      <c r="L58" s="164" t="s">
        <v>12</v>
      </c>
    </row>
    <row r="59" spans="3:12">
      <c r="C59" s="54" t="s">
        <v>819</v>
      </c>
      <c r="D59" s="444"/>
      <c r="E59" s="444"/>
      <c r="F59" s="50"/>
      <c r="G59" s="444"/>
      <c r="H59" s="14"/>
      <c r="I59" s="444"/>
      <c r="J59" s="50">
        <v>433204</v>
      </c>
      <c r="K59" s="444"/>
      <c r="L59" s="179">
        <v>433196</v>
      </c>
    </row>
    <row r="60" spans="3:12">
      <c r="C60" s="54" t="s">
        <v>820</v>
      </c>
      <c r="D60" s="444"/>
      <c r="E60" s="444"/>
      <c r="F60" s="50"/>
      <c r="G60" s="444"/>
      <c r="H60" s="14"/>
      <c r="I60" s="444"/>
      <c r="J60" s="50">
        <v>1530111</v>
      </c>
      <c r="K60" s="444"/>
      <c r="L60" s="179">
        <v>1530111</v>
      </c>
    </row>
    <row r="61" spans="3:12" ht="13.5" thickBot="1">
      <c r="C61" s="180" t="s">
        <v>740</v>
      </c>
      <c r="D61" s="445"/>
      <c r="E61" s="445"/>
      <c r="F61" s="181">
        <f>SUM(F43:F45)</f>
        <v>34534276.630000003</v>
      </c>
      <c r="G61" s="445"/>
      <c r="H61" s="181">
        <f>SUM(H43:H45)</f>
        <v>27616388</v>
      </c>
      <c r="I61" s="445"/>
      <c r="J61" s="181">
        <f>SUM(J43:J45)</f>
        <v>55461481</v>
      </c>
      <c r="K61" s="445"/>
      <c r="L61" s="182">
        <f>SUM(L43:L45)</f>
        <v>68022743</v>
      </c>
    </row>
  </sheetData>
  <mergeCells count="26">
    <mergeCell ref="I19:J19"/>
    <mergeCell ref="K19:L19"/>
    <mergeCell ref="E20:F20"/>
    <mergeCell ref="G20:H20"/>
    <mergeCell ref="I20:J20"/>
    <mergeCell ref="K20:L20"/>
    <mergeCell ref="I41:J41"/>
    <mergeCell ref="K41:L41"/>
    <mergeCell ref="D43:D61"/>
    <mergeCell ref="E43:E61"/>
    <mergeCell ref="G43:G61"/>
    <mergeCell ref="I43:I61"/>
    <mergeCell ref="K43:K61"/>
    <mergeCell ref="C7:C17"/>
    <mergeCell ref="C41:C42"/>
    <mergeCell ref="D41:D42"/>
    <mergeCell ref="E41:F41"/>
    <mergeCell ref="G41:H41"/>
    <mergeCell ref="E19:F19"/>
    <mergeCell ref="G19:H19"/>
    <mergeCell ref="E7:E8"/>
    <mergeCell ref="E9:G9"/>
    <mergeCell ref="E13:G17"/>
    <mergeCell ref="F7:F8"/>
    <mergeCell ref="G7:G8"/>
    <mergeCell ref="F10:F12"/>
  </mergeCells>
  <hyperlinks>
    <hyperlink ref="F7" r:id="rId1" xr:uid="{CFEFD82B-6B4A-4CAE-9B71-E4BC308FCB05}"/>
    <hyperlink ref="F10" r:id="rId2" xr:uid="{E7224B2F-1A0D-41A4-982A-408AD535E781}"/>
  </hyperlinks>
  <pageMargins left="0.7" right="0.7" top="0.75" bottom="0.75" header="0.3" footer="0.3"/>
  <legacyDrawing r:id="rId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97B8BC-79FC-4B48-96C1-76B75FCF4553}">
  <dimension ref="B1:I24"/>
  <sheetViews>
    <sheetView showGridLines="0" topLeftCell="D2" workbookViewId="0">
      <selection activeCell="E11" sqref="E11:G15"/>
    </sheetView>
  </sheetViews>
  <sheetFormatPr defaultRowHeight="12.75"/>
  <cols>
    <col min="1" max="1" width="9.140625" style="9"/>
    <col min="2" max="2" width="5.140625" style="9" bestFit="1" customWidth="1"/>
    <col min="3" max="3" width="55.42578125" style="9" bestFit="1" customWidth="1"/>
    <col min="4" max="4" width="47.85546875" style="9" bestFit="1" customWidth="1"/>
    <col min="5" max="5" width="43.5703125" style="9" bestFit="1" customWidth="1"/>
    <col min="6" max="6" width="34.140625" style="9" customWidth="1"/>
    <col min="7" max="7" width="33.42578125" style="9" bestFit="1" customWidth="1"/>
    <col min="8" max="8" width="32.8554687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2.5</v>
      </c>
      <c r="C3" s="84" t="s">
        <v>303</v>
      </c>
    </row>
    <row r="4" spans="2:8" ht="13.5" thickBot="1">
      <c r="B4" s="91" t="s">
        <v>346</v>
      </c>
      <c r="C4" s="100" t="s">
        <v>347</v>
      </c>
    </row>
    <row r="5" spans="2:8" ht="13.5" thickBot="1"/>
    <row r="6" spans="2:8" ht="25.5">
      <c r="C6" s="60" t="s">
        <v>4</v>
      </c>
      <c r="D6" s="69" t="s">
        <v>27</v>
      </c>
      <c r="E6" s="69" t="s">
        <v>6</v>
      </c>
      <c r="F6" s="69" t="s">
        <v>7</v>
      </c>
      <c r="G6" s="70" t="s">
        <v>8</v>
      </c>
      <c r="H6" s="20"/>
    </row>
    <row r="7" spans="2:8" ht="153" customHeight="1">
      <c r="C7" s="477" t="s">
        <v>348</v>
      </c>
      <c r="D7" s="29" t="s">
        <v>347</v>
      </c>
      <c r="E7" s="39" t="s">
        <v>802</v>
      </c>
      <c r="F7" s="356" t="s">
        <v>1090</v>
      </c>
      <c r="G7" s="393">
        <v>66</v>
      </c>
      <c r="H7" s="19"/>
    </row>
    <row r="8" spans="2:8" ht="38.25">
      <c r="C8" s="478"/>
      <c r="D8" s="16" t="s">
        <v>750</v>
      </c>
      <c r="E8" s="16" t="s">
        <v>835</v>
      </c>
      <c r="F8" s="481"/>
      <c r="G8" s="394"/>
    </row>
    <row r="9" spans="2:8" ht="89.25">
      <c r="C9" s="478"/>
      <c r="D9" s="16" t="s">
        <v>800</v>
      </c>
      <c r="E9" s="16" t="s">
        <v>1153</v>
      </c>
      <c r="F9" s="481"/>
      <c r="G9" s="97" t="s">
        <v>1151</v>
      </c>
    </row>
    <row r="10" spans="2:8" ht="76.5">
      <c r="C10" s="478"/>
      <c r="D10" s="16" t="s">
        <v>708</v>
      </c>
      <c r="E10" s="16" t="s">
        <v>836</v>
      </c>
      <c r="F10" s="480"/>
      <c r="G10" s="97">
        <v>66</v>
      </c>
    </row>
    <row r="11" spans="2:8" ht="76.5">
      <c r="C11" s="478"/>
      <c r="D11" s="16" t="s">
        <v>159</v>
      </c>
      <c r="E11" s="447" t="s">
        <v>161</v>
      </c>
      <c r="F11" s="448"/>
      <c r="G11" s="449"/>
    </row>
    <row r="12" spans="2:8" ht="51">
      <c r="C12" s="478"/>
      <c r="D12" s="16" t="s">
        <v>160</v>
      </c>
      <c r="E12" s="450"/>
      <c r="F12" s="451"/>
      <c r="G12" s="452"/>
    </row>
    <row r="13" spans="2:8" ht="15" customHeight="1">
      <c r="C13" s="478"/>
      <c r="D13" s="16" t="s">
        <v>349</v>
      </c>
      <c r="E13" s="450"/>
      <c r="F13" s="451"/>
      <c r="G13" s="452"/>
    </row>
    <row r="14" spans="2:8" ht="25.5">
      <c r="C14" s="478"/>
      <c r="D14" s="16" t="s">
        <v>157</v>
      </c>
      <c r="E14" s="450"/>
      <c r="F14" s="451"/>
      <c r="G14" s="452"/>
    </row>
    <row r="15" spans="2:8" ht="15" customHeight="1" thickBot="1">
      <c r="C15" s="479"/>
      <c r="D15" s="107" t="s">
        <v>158</v>
      </c>
      <c r="E15" s="453"/>
      <c r="F15" s="454"/>
      <c r="G15" s="455"/>
    </row>
    <row r="16" spans="2:8" ht="13.5" thickBot="1"/>
    <row r="17" spans="3:9" ht="36.75" customHeight="1">
      <c r="C17" s="140" t="s">
        <v>347</v>
      </c>
      <c r="D17" s="108" t="s">
        <v>164</v>
      </c>
      <c r="E17" s="108" t="s">
        <v>170</v>
      </c>
      <c r="F17" s="108" t="s">
        <v>171</v>
      </c>
      <c r="G17" s="108" t="s">
        <v>172</v>
      </c>
      <c r="H17" s="108" t="s">
        <v>173</v>
      </c>
      <c r="I17" s="76" t="s">
        <v>238</v>
      </c>
    </row>
    <row r="18" spans="3:9">
      <c r="C18" s="131" t="s">
        <v>350</v>
      </c>
      <c r="D18" s="23" t="s">
        <v>351</v>
      </c>
      <c r="E18" s="14">
        <v>0.22600000000000001</v>
      </c>
      <c r="F18" s="14">
        <v>0.32</v>
      </c>
      <c r="G18" s="14">
        <v>0.35</v>
      </c>
      <c r="H18" s="165">
        <f>H24</f>
        <v>0.23785087719298245</v>
      </c>
      <c r="I18" s="130">
        <v>0.4</v>
      </c>
    </row>
    <row r="19" spans="3:9" ht="13.5" thickBot="1">
      <c r="C19" s="105" t="s">
        <v>259</v>
      </c>
      <c r="D19" s="162" t="s">
        <v>206</v>
      </c>
      <c r="E19" s="80">
        <v>1</v>
      </c>
      <c r="F19" s="80">
        <v>1</v>
      </c>
      <c r="G19" s="80">
        <v>1</v>
      </c>
      <c r="H19" s="80">
        <v>1</v>
      </c>
      <c r="I19" s="111"/>
    </row>
    <row r="20" spans="3:9" ht="13.5" thickBot="1"/>
    <row r="21" spans="3:9" ht="25.5">
      <c r="C21" s="140" t="s">
        <v>829</v>
      </c>
      <c r="D21" s="108" t="s">
        <v>164</v>
      </c>
      <c r="E21" s="108" t="s">
        <v>170</v>
      </c>
      <c r="F21" s="108" t="s">
        <v>171</v>
      </c>
      <c r="G21" s="108" t="s">
        <v>172</v>
      </c>
      <c r="H21" s="70" t="s">
        <v>173</v>
      </c>
    </row>
    <row r="22" spans="3:9">
      <c r="C22" s="131" t="s">
        <v>829</v>
      </c>
      <c r="D22" s="23" t="s">
        <v>832</v>
      </c>
      <c r="E22" s="14"/>
      <c r="F22" s="14"/>
      <c r="G22" s="14"/>
      <c r="H22" s="124">
        <v>5423</v>
      </c>
    </row>
    <row r="23" spans="3:9" ht="15" customHeight="1">
      <c r="C23" s="104" t="s">
        <v>830</v>
      </c>
      <c r="D23" s="520" t="s">
        <v>834</v>
      </c>
      <c r="E23" s="521"/>
      <c r="F23" s="521"/>
      <c r="G23" s="521"/>
      <c r="H23" s="522"/>
    </row>
    <row r="24" spans="3:9" ht="15.75" customHeight="1" thickBot="1">
      <c r="C24" s="105" t="s">
        <v>831</v>
      </c>
      <c r="D24" s="162" t="s">
        <v>833</v>
      </c>
      <c r="E24" s="80"/>
      <c r="F24" s="80"/>
      <c r="G24" s="190">
        <f>G22/1000/22.8</f>
        <v>0</v>
      </c>
      <c r="H24" s="310">
        <f>H22/1000/22.8</f>
        <v>0.23785087719298245</v>
      </c>
    </row>
  </sheetData>
  <mergeCells count="5">
    <mergeCell ref="E11:G15"/>
    <mergeCell ref="F7:F10"/>
    <mergeCell ref="G7:G8"/>
    <mergeCell ref="C7:C15"/>
    <mergeCell ref="D23:H23"/>
  </mergeCells>
  <hyperlinks>
    <hyperlink ref="F7" r:id="rId1" xr:uid="{EC7934F2-82C1-43AE-A401-A1EA0B1EADC6}"/>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3D465A-AD52-4E9F-ACAE-5972DCD413E3}">
  <dimension ref="B1:H18"/>
  <sheetViews>
    <sheetView showGridLines="0" topLeftCell="D1" workbookViewId="0">
      <selection activeCell="E15" sqref="E15"/>
    </sheetView>
  </sheetViews>
  <sheetFormatPr defaultRowHeight="12.75"/>
  <cols>
    <col min="1" max="1" width="9.140625" style="9"/>
    <col min="2" max="2" width="5.140625" style="9" bestFit="1" customWidth="1"/>
    <col min="3" max="3" width="55.42578125" style="9" bestFit="1" customWidth="1"/>
    <col min="4" max="4" width="47.85546875" style="9" bestFit="1" customWidth="1"/>
    <col min="5" max="5" width="51.28515625" style="9" customWidth="1"/>
    <col min="6" max="6" width="33.140625" style="9" customWidth="1"/>
    <col min="7" max="7" width="33.42578125" style="9" bestFit="1" customWidth="1"/>
    <col min="8" max="8" width="20.2851562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2.5</v>
      </c>
      <c r="C3" s="84" t="s">
        <v>303</v>
      </c>
    </row>
    <row r="4" spans="2:8" ht="13.5" thickBot="1">
      <c r="B4" s="91" t="s">
        <v>352</v>
      </c>
      <c r="C4" s="100" t="s">
        <v>353</v>
      </c>
    </row>
    <row r="5" spans="2:8" ht="13.5" thickBot="1"/>
    <row r="6" spans="2:8" ht="25.5">
      <c r="C6" s="60" t="s">
        <v>4</v>
      </c>
      <c r="D6" s="69" t="s">
        <v>27</v>
      </c>
      <c r="E6" s="69" t="s">
        <v>6</v>
      </c>
      <c r="F6" s="69" t="s">
        <v>7</v>
      </c>
      <c r="G6" s="70" t="s">
        <v>8</v>
      </c>
      <c r="H6" s="20"/>
    </row>
    <row r="7" spans="2:8" ht="63.75" customHeight="1">
      <c r="C7" s="477" t="s">
        <v>354</v>
      </c>
      <c r="D7" s="29" t="s">
        <v>355</v>
      </c>
      <c r="E7" s="524" t="s">
        <v>837</v>
      </c>
      <c r="F7" s="356" t="s">
        <v>1090</v>
      </c>
      <c r="G7" s="393">
        <v>222</v>
      </c>
      <c r="H7" s="19"/>
    </row>
    <row r="8" spans="2:8" ht="38.25">
      <c r="C8" s="478"/>
      <c r="D8" s="16" t="s">
        <v>356</v>
      </c>
      <c r="E8" s="525"/>
      <c r="F8" s="351"/>
      <c r="G8" s="411"/>
    </row>
    <row r="9" spans="2:8" ht="15" customHeight="1">
      <c r="C9" s="478"/>
      <c r="D9" s="16" t="s">
        <v>357</v>
      </c>
      <c r="E9" s="15" t="s">
        <v>838</v>
      </c>
      <c r="F9" s="377"/>
      <c r="G9" s="394"/>
    </row>
    <row r="10" spans="2:8" ht="25.5">
      <c r="C10" s="478"/>
      <c r="D10" s="16" t="s">
        <v>358</v>
      </c>
      <c r="E10" s="506" t="s">
        <v>161</v>
      </c>
      <c r="F10" s="523"/>
      <c r="G10" s="507"/>
    </row>
    <row r="11" spans="2:8" ht="48" customHeight="1">
      <c r="C11" s="478"/>
      <c r="D11" s="16" t="s">
        <v>359</v>
      </c>
      <c r="E11" s="483" t="s">
        <v>839</v>
      </c>
      <c r="F11" s="356" t="s">
        <v>1090</v>
      </c>
      <c r="G11" s="343">
        <v>222</v>
      </c>
    </row>
    <row r="12" spans="2:8" ht="32.25" customHeight="1">
      <c r="C12" s="478"/>
      <c r="D12" s="16" t="s">
        <v>360</v>
      </c>
      <c r="E12" s="485"/>
      <c r="F12" s="480"/>
      <c r="G12" s="345"/>
    </row>
    <row r="13" spans="2:8" ht="15" customHeight="1">
      <c r="C13" s="478"/>
      <c r="D13" s="16" t="s">
        <v>361</v>
      </c>
      <c r="E13" s="506" t="s">
        <v>161</v>
      </c>
      <c r="F13" s="523"/>
      <c r="G13" s="507"/>
    </row>
    <row r="14" spans="2:8" ht="38.25">
      <c r="C14" s="478"/>
      <c r="D14" s="39" t="s">
        <v>362</v>
      </c>
      <c r="E14" s="16" t="s">
        <v>840</v>
      </c>
      <c r="F14" s="356" t="s">
        <v>1090</v>
      </c>
      <c r="G14" s="343">
        <v>29</v>
      </c>
    </row>
    <row r="15" spans="2:8" ht="25.5">
      <c r="C15" s="478"/>
      <c r="D15" s="16" t="s">
        <v>363</v>
      </c>
      <c r="E15" s="191" t="s">
        <v>841</v>
      </c>
      <c r="F15" s="480"/>
      <c r="G15" s="345"/>
    </row>
    <row r="16" spans="2:8" ht="25.5">
      <c r="C16" s="478"/>
      <c r="D16" s="16" t="s">
        <v>364</v>
      </c>
      <c r="E16" s="447" t="s">
        <v>161</v>
      </c>
      <c r="F16" s="448"/>
      <c r="G16" s="449"/>
    </row>
    <row r="17" spans="3:7" ht="38.25">
      <c r="C17" s="478"/>
      <c r="D17" s="16" t="s">
        <v>365</v>
      </c>
      <c r="E17" s="450"/>
      <c r="F17" s="451"/>
      <c r="G17" s="452"/>
    </row>
    <row r="18" spans="3:7" ht="26.25" thickBot="1">
      <c r="C18" s="479"/>
      <c r="D18" s="107" t="s">
        <v>157</v>
      </c>
      <c r="E18" s="453"/>
      <c r="F18" s="454"/>
      <c r="G18" s="455"/>
    </row>
  </sheetData>
  <mergeCells count="12">
    <mergeCell ref="C7:C18"/>
    <mergeCell ref="E10:G10"/>
    <mergeCell ref="E16:G18"/>
    <mergeCell ref="E13:G13"/>
    <mergeCell ref="E7:E8"/>
    <mergeCell ref="F7:F9"/>
    <mergeCell ref="G7:G9"/>
    <mergeCell ref="E11:E12"/>
    <mergeCell ref="G11:G12"/>
    <mergeCell ref="F11:F12"/>
    <mergeCell ref="F14:F15"/>
    <mergeCell ref="G14:G15"/>
  </mergeCells>
  <hyperlinks>
    <hyperlink ref="F7" r:id="rId1" xr:uid="{5831C8C4-87B4-4A41-AE3D-E0952B533450}"/>
    <hyperlink ref="F11" r:id="rId2" xr:uid="{0B7375A8-BE42-4F2D-958F-E5C099169EA9}"/>
    <hyperlink ref="F14" r:id="rId3" xr:uid="{0F00CC48-38D7-4243-A1AB-AC077523C3EE}"/>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AEA4F1-B836-46C7-8181-88572735D9AA}">
  <dimension ref="B1:H21"/>
  <sheetViews>
    <sheetView showGridLines="0" topLeftCell="D13" workbookViewId="0">
      <selection activeCell="E18" sqref="E18"/>
    </sheetView>
  </sheetViews>
  <sheetFormatPr defaultRowHeight="12.75"/>
  <cols>
    <col min="1" max="1" width="9.140625" style="9"/>
    <col min="2" max="2" width="5.140625" style="9" bestFit="1" customWidth="1"/>
    <col min="3" max="3" width="55.42578125" style="9" bestFit="1" customWidth="1"/>
    <col min="4" max="4" width="65.85546875" style="9" customWidth="1"/>
    <col min="5" max="5" width="52" style="9" customWidth="1"/>
    <col min="6" max="6" width="35.7109375" style="9" customWidth="1"/>
    <col min="7" max="7" width="33.42578125" style="9" bestFit="1" customWidth="1"/>
    <col min="8" max="8" width="20.2851562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2.5</v>
      </c>
      <c r="C3" s="84" t="s">
        <v>303</v>
      </c>
    </row>
    <row r="4" spans="2:8" ht="13.5" thickBot="1">
      <c r="B4" s="91" t="s">
        <v>366</v>
      </c>
      <c r="C4" s="100" t="s">
        <v>367</v>
      </c>
    </row>
    <row r="5" spans="2:8" ht="13.5" thickBot="1"/>
    <row r="6" spans="2:8" ht="25.5">
      <c r="C6" s="60" t="s">
        <v>4</v>
      </c>
      <c r="D6" s="69" t="s">
        <v>27</v>
      </c>
      <c r="E6" s="69" t="s">
        <v>6</v>
      </c>
      <c r="F6" s="69" t="s">
        <v>7</v>
      </c>
      <c r="G6" s="70" t="s">
        <v>8</v>
      </c>
      <c r="H6" s="20"/>
    </row>
    <row r="7" spans="2:8" ht="38.25">
      <c r="C7" s="477" t="s">
        <v>368</v>
      </c>
      <c r="D7" s="40" t="s">
        <v>369</v>
      </c>
      <c r="E7" s="16" t="s">
        <v>842</v>
      </c>
      <c r="F7" s="350" t="s">
        <v>1090</v>
      </c>
      <c r="G7" s="72" t="s">
        <v>1120</v>
      </c>
      <c r="H7" s="19"/>
    </row>
    <row r="8" spans="2:8" ht="153">
      <c r="C8" s="478"/>
      <c r="D8" s="41" t="s">
        <v>370</v>
      </c>
      <c r="E8" s="16" t="s">
        <v>1109</v>
      </c>
      <c r="F8" s="526"/>
      <c r="G8" s="97">
        <v>60</v>
      </c>
    </row>
    <row r="9" spans="2:8" ht="89.25">
      <c r="C9" s="478"/>
      <c r="D9" s="41" t="s">
        <v>371</v>
      </c>
      <c r="E9" s="16" t="s">
        <v>1110</v>
      </c>
      <c r="F9" s="526"/>
      <c r="G9" s="97">
        <v>60</v>
      </c>
    </row>
    <row r="10" spans="2:8" ht="76.5">
      <c r="C10" s="478"/>
      <c r="D10" s="41" t="s">
        <v>372</v>
      </c>
      <c r="E10" s="16" t="s">
        <v>1111</v>
      </c>
      <c r="F10" s="526"/>
      <c r="G10" s="343" t="s">
        <v>1121</v>
      </c>
    </row>
    <row r="11" spans="2:8" ht="51">
      <c r="C11" s="478"/>
      <c r="D11" s="41" t="s">
        <v>373</v>
      </c>
      <c r="E11" s="16" t="s">
        <v>1112</v>
      </c>
      <c r="F11" s="526"/>
      <c r="G11" s="344"/>
    </row>
    <row r="12" spans="2:8" ht="51">
      <c r="C12" s="478"/>
      <c r="D12" s="41" t="s">
        <v>374</v>
      </c>
      <c r="E12" s="16" t="s">
        <v>1113</v>
      </c>
      <c r="F12" s="526"/>
      <c r="G12" s="345"/>
    </row>
    <row r="13" spans="2:8" ht="102">
      <c r="C13" s="478"/>
      <c r="D13" s="41" t="s">
        <v>375</v>
      </c>
      <c r="E13" s="16" t="s">
        <v>1116</v>
      </c>
      <c r="F13" s="526"/>
      <c r="G13" s="343">
        <v>62</v>
      </c>
    </row>
    <row r="14" spans="2:8" ht="102">
      <c r="C14" s="478"/>
      <c r="D14" s="41" t="s">
        <v>376</v>
      </c>
      <c r="E14" s="16" t="s">
        <v>1118</v>
      </c>
      <c r="F14" s="526"/>
      <c r="G14" s="344"/>
    </row>
    <row r="15" spans="2:8" ht="76.5">
      <c r="C15" s="478"/>
      <c r="D15" s="41" t="s">
        <v>377</v>
      </c>
      <c r="E15" s="16" t="s">
        <v>1119</v>
      </c>
      <c r="F15" s="526"/>
      <c r="G15" s="345"/>
    </row>
    <row r="16" spans="2:8" ht="38.25">
      <c r="C16" s="478"/>
      <c r="D16" s="41" t="s">
        <v>378</v>
      </c>
      <c r="E16" s="16" t="s">
        <v>1117</v>
      </c>
      <c r="F16" s="526"/>
      <c r="G16" s="343">
        <v>63</v>
      </c>
    </row>
    <row r="17" spans="3:7" ht="25.5">
      <c r="C17" s="478"/>
      <c r="D17" s="41" t="s">
        <v>379</v>
      </c>
      <c r="E17" s="15" t="s">
        <v>1114</v>
      </c>
      <c r="F17" s="526"/>
      <c r="G17" s="344"/>
    </row>
    <row r="18" spans="3:7" ht="25.5">
      <c r="C18" s="478"/>
      <c r="D18" s="41" t="s">
        <v>380</v>
      </c>
      <c r="E18" s="16" t="s">
        <v>1115</v>
      </c>
      <c r="F18" s="527"/>
      <c r="G18" s="345"/>
    </row>
    <row r="19" spans="3:7" ht="38.25">
      <c r="C19" s="478"/>
      <c r="D19" s="21" t="s">
        <v>381</v>
      </c>
      <c r="E19" s="447" t="s">
        <v>161</v>
      </c>
      <c r="F19" s="448"/>
      <c r="G19" s="449"/>
    </row>
    <row r="20" spans="3:7" ht="25.5">
      <c r="C20" s="478"/>
      <c r="D20" s="21" t="s">
        <v>382</v>
      </c>
      <c r="E20" s="450"/>
      <c r="F20" s="451"/>
      <c r="G20" s="452"/>
    </row>
    <row r="21" spans="3:7" ht="13.5" thickBot="1">
      <c r="C21" s="479"/>
      <c r="D21" s="125" t="s">
        <v>157</v>
      </c>
      <c r="E21" s="453"/>
      <c r="F21" s="454"/>
      <c r="G21" s="455"/>
    </row>
  </sheetData>
  <mergeCells count="6">
    <mergeCell ref="C7:C21"/>
    <mergeCell ref="E19:G21"/>
    <mergeCell ref="F7:F18"/>
    <mergeCell ref="G10:G12"/>
    <mergeCell ref="G13:G15"/>
    <mergeCell ref="G16:G18"/>
  </mergeCells>
  <hyperlinks>
    <hyperlink ref="F7" r:id="rId1" xr:uid="{5F838B0B-AD91-4611-AC89-0541D2E043E4}"/>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F14A39-E3C3-4080-9F77-E964C5C9E8FE}">
  <dimension ref="B1:H14"/>
  <sheetViews>
    <sheetView showGridLines="0" topLeftCell="D1" workbookViewId="0">
      <selection activeCell="G7" sqref="G7"/>
    </sheetView>
  </sheetViews>
  <sheetFormatPr defaultRowHeight="12.75"/>
  <cols>
    <col min="1" max="1" width="9.140625" style="9"/>
    <col min="2" max="2" width="5.140625" style="9" bestFit="1" customWidth="1"/>
    <col min="3" max="3" width="55.42578125" style="9" bestFit="1" customWidth="1"/>
    <col min="4" max="4" width="47.85546875" style="9" bestFit="1" customWidth="1"/>
    <col min="5" max="5" width="43.5703125" style="9" bestFit="1" customWidth="1"/>
    <col min="6" max="6" width="59.28515625" style="9" customWidth="1"/>
    <col min="7" max="7" width="33.42578125" style="9" bestFit="1" customWidth="1"/>
    <col min="8" max="8" width="20.2851562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2.5</v>
      </c>
      <c r="C3" s="84" t="s">
        <v>303</v>
      </c>
    </row>
    <row r="4" spans="2:8" ht="13.5" thickBot="1">
      <c r="B4" s="91" t="s">
        <v>383</v>
      </c>
      <c r="C4" s="100" t="s">
        <v>384</v>
      </c>
    </row>
    <row r="5" spans="2:8" ht="13.5" thickBot="1"/>
    <row r="6" spans="2:8" ht="25.5">
      <c r="C6" s="60" t="s">
        <v>4</v>
      </c>
      <c r="D6" s="69" t="s">
        <v>27</v>
      </c>
      <c r="E6" s="69" t="s">
        <v>6</v>
      </c>
      <c r="F6" s="69" t="s">
        <v>7</v>
      </c>
      <c r="G6" s="70" t="s">
        <v>8</v>
      </c>
      <c r="H6" s="20"/>
    </row>
    <row r="7" spans="2:8" ht="165.75">
      <c r="C7" s="528" t="s">
        <v>385</v>
      </c>
      <c r="D7" s="29" t="s">
        <v>386</v>
      </c>
      <c r="E7" s="16" t="s">
        <v>844</v>
      </c>
      <c r="F7" s="148" t="s">
        <v>1122</v>
      </c>
      <c r="G7" s="72" t="s">
        <v>845</v>
      </c>
      <c r="H7" s="19"/>
    </row>
    <row r="8" spans="2:8" ht="25.5">
      <c r="C8" s="528"/>
      <c r="D8" s="16" t="s">
        <v>387</v>
      </c>
      <c r="E8" s="447" t="s">
        <v>161</v>
      </c>
      <c r="F8" s="448"/>
      <c r="G8" s="449"/>
    </row>
    <row r="9" spans="2:8" ht="26.25" thickBot="1">
      <c r="C9" s="529"/>
      <c r="D9" s="107" t="s">
        <v>157</v>
      </c>
      <c r="E9" s="453"/>
      <c r="F9" s="454"/>
      <c r="G9" s="455"/>
    </row>
    <row r="10" spans="2:8" ht="13.5" thickBot="1"/>
    <row r="11" spans="2:8" ht="38.25">
      <c r="C11" s="140" t="s">
        <v>388</v>
      </c>
      <c r="D11" s="69" t="s">
        <v>389</v>
      </c>
      <c r="E11" s="70" t="s">
        <v>390</v>
      </c>
    </row>
    <row r="12" spans="2:8" ht="38.25">
      <c r="C12" s="196" t="s">
        <v>850</v>
      </c>
      <c r="D12" s="7" t="s">
        <v>846</v>
      </c>
      <c r="E12" s="86" t="s">
        <v>849</v>
      </c>
    </row>
    <row r="13" spans="2:8" ht="76.5">
      <c r="C13" s="196" t="s">
        <v>852</v>
      </c>
      <c r="D13" s="7" t="s">
        <v>847</v>
      </c>
      <c r="E13" s="86" t="s">
        <v>848</v>
      </c>
    </row>
    <row r="14" spans="2:8" ht="77.25" thickBot="1">
      <c r="C14" s="197" t="s">
        <v>851</v>
      </c>
      <c r="D14" s="66" t="s">
        <v>847</v>
      </c>
      <c r="E14" s="120" t="s">
        <v>848</v>
      </c>
    </row>
  </sheetData>
  <mergeCells count="2">
    <mergeCell ref="C7:C9"/>
    <mergeCell ref="E8:G9"/>
  </mergeCells>
  <hyperlinks>
    <hyperlink ref="F7" r:id="rId1" display="https://www.cdp.net/en/formatted_responses/responses?campaign_id=83630982&amp;discloser_id=1039204&amp;locale=en&amp;organization_name=Tata+Power+Co&amp;organization_number=18286&amp;program=Investor&amp;project_year=2023&amp;redirect=https%3A%2F%2Fcdp.credit360.com%2Fsurveys%2F2023%2Fjwbhd7d6%2F291388&amp;survey_id=82591262_x000a__x000a__x000a_" xr:uid="{AB7410D4-1B34-4482-9EA8-C9EB82DE3330}"/>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FACDF1-5A75-4C37-A979-1E62B16FB853}">
  <sheetPr codeName="Sheet1"/>
  <dimension ref="B1:H26"/>
  <sheetViews>
    <sheetView showGridLines="0" topLeftCell="D7" workbookViewId="0">
      <selection activeCell="E8" sqref="E8"/>
    </sheetView>
  </sheetViews>
  <sheetFormatPr defaultRowHeight="12.75"/>
  <cols>
    <col min="1" max="1" width="9.140625" style="9"/>
    <col min="2" max="2" width="5.140625" style="9" bestFit="1" customWidth="1"/>
    <col min="3" max="3" width="55.42578125" style="9" bestFit="1" customWidth="1"/>
    <col min="4" max="4" width="49.42578125" style="9" customWidth="1"/>
    <col min="5" max="5" width="43.5703125" style="9" bestFit="1" customWidth="1"/>
    <col min="6" max="6" width="36" style="9" customWidth="1"/>
    <col min="7" max="7" width="33.42578125" style="9" bestFit="1" customWidth="1"/>
    <col min="8" max="8" width="20.2851562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2.5</v>
      </c>
      <c r="C3" s="84" t="s">
        <v>303</v>
      </c>
    </row>
    <row r="4" spans="2:8" ht="13.5" thickBot="1">
      <c r="B4" s="91" t="s">
        <v>391</v>
      </c>
      <c r="C4" s="100" t="s">
        <v>392</v>
      </c>
    </row>
    <row r="5" spans="2:8" ht="13.5" thickBot="1"/>
    <row r="6" spans="2:8" ht="25.5">
      <c r="C6" s="60" t="s">
        <v>4</v>
      </c>
      <c r="D6" s="69" t="s">
        <v>27</v>
      </c>
      <c r="E6" s="69" t="s">
        <v>6</v>
      </c>
      <c r="F6" s="69" t="s">
        <v>7</v>
      </c>
      <c r="G6" s="70" t="s">
        <v>8</v>
      </c>
      <c r="H6" s="20"/>
    </row>
    <row r="7" spans="2:8" ht="127.5">
      <c r="C7" s="528" t="s">
        <v>393</v>
      </c>
      <c r="D7" s="29" t="s">
        <v>394</v>
      </c>
      <c r="E7" s="16" t="s">
        <v>1116</v>
      </c>
      <c r="F7" s="350" t="s">
        <v>1090</v>
      </c>
      <c r="G7" s="393">
        <v>62</v>
      </c>
      <c r="H7" s="19"/>
    </row>
    <row r="8" spans="2:8" ht="114.75">
      <c r="C8" s="528"/>
      <c r="D8" s="16" t="s">
        <v>395</v>
      </c>
      <c r="E8" s="16" t="s">
        <v>1118</v>
      </c>
      <c r="F8" s="526"/>
      <c r="G8" s="411"/>
    </row>
    <row r="9" spans="2:8" ht="89.25">
      <c r="C9" s="528"/>
      <c r="D9" s="16" t="s">
        <v>396</v>
      </c>
      <c r="E9" s="16" t="s">
        <v>1119</v>
      </c>
      <c r="F9" s="526"/>
      <c r="G9" s="411"/>
    </row>
    <row r="10" spans="2:8" ht="25.5">
      <c r="C10" s="528"/>
      <c r="D10" s="39" t="s">
        <v>397</v>
      </c>
      <c r="E10" s="483" t="s">
        <v>859</v>
      </c>
      <c r="F10" s="526"/>
      <c r="G10" s="411"/>
    </row>
    <row r="11" spans="2:8" ht="15" customHeight="1">
      <c r="C11" s="528"/>
      <c r="D11" s="16" t="s">
        <v>398</v>
      </c>
      <c r="E11" s="485"/>
      <c r="F11" s="526"/>
      <c r="G11" s="411"/>
    </row>
    <row r="12" spans="2:8" ht="25.5">
      <c r="C12" s="528"/>
      <c r="D12" s="16" t="s">
        <v>399</v>
      </c>
      <c r="E12" s="16" t="s">
        <v>856</v>
      </c>
      <c r="F12" s="526"/>
      <c r="G12" s="411"/>
    </row>
    <row r="13" spans="2:8" ht="25.5">
      <c r="C13" s="528"/>
      <c r="D13" s="16" t="s">
        <v>400</v>
      </c>
      <c r="E13" s="16" t="s">
        <v>853</v>
      </c>
      <c r="F13" s="526"/>
      <c r="G13" s="411"/>
    </row>
    <row r="14" spans="2:8" ht="25.5">
      <c r="C14" s="528"/>
      <c r="D14" s="16" t="s">
        <v>401</v>
      </c>
      <c r="E14" s="16" t="s">
        <v>854</v>
      </c>
      <c r="F14" s="526"/>
      <c r="G14" s="411"/>
    </row>
    <row r="15" spans="2:8" ht="38.25">
      <c r="C15" s="528"/>
      <c r="D15" s="16" t="s">
        <v>402</v>
      </c>
      <c r="E15" s="16" t="s">
        <v>855</v>
      </c>
      <c r="F15" s="526"/>
      <c r="G15" s="411"/>
    </row>
    <row r="16" spans="2:8" ht="15" customHeight="1">
      <c r="C16" s="528"/>
      <c r="D16" s="16" t="s">
        <v>403</v>
      </c>
      <c r="E16" s="15" t="s">
        <v>857</v>
      </c>
      <c r="F16" s="526"/>
      <c r="G16" s="411"/>
    </row>
    <row r="17" spans="3:7" ht="15" customHeight="1">
      <c r="C17" s="528"/>
      <c r="D17" s="16" t="s">
        <v>404</v>
      </c>
      <c r="E17" s="193" t="s">
        <v>858</v>
      </c>
      <c r="F17" s="526"/>
      <c r="G17" s="411"/>
    </row>
    <row r="18" spans="3:7" ht="25.5">
      <c r="C18" s="528"/>
      <c r="D18" s="185" t="s">
        <v>405</v>
      </c>
      <c r="E18" s="483" t="s">
        <v>860</v>
      </c>
      <c r="F18" s="530"/>
      <c r="G18" s="411"/>
    </row>
    <row r="19" spans="3:7" ht="15" customHeight="1">
      <c r="C19" s="528"/>
      <c r="D19" s="194" t="s">
        <v>406</v>
      </c>
      <c r="E19" s="484"/>
      <c r="F19" s="530"/>
      <c r="G19" s="411"/>
    </row>
    <row r="20" spans="3:7" ht="25.5">
      <c r="C20" s="528"/>
      <c r="D20" s="173" t="s">
        <v>407</v>
      </c>
      <c r="E20" s="485"/>
      <c r="F20" s="530"/>
      <c r="G20" s="411"/>
    </row>
    <row r="21" spans="3:7" ht="25.5">
      <c r="C21" s="528"/>
      <c r="D21" s="173" t="s">
        <v>408</v>
      </c>
      <c r="E21" s="483" t="s">
        <v>861</v>
      </c>
      <c r="F21" s="530"/>
      <c r="G21" s="411"/>
    </row>
    <row r="22" spans="3:7" ht="15" customHeight="1">
      <c r="C22" s="528"/>
      <c r="D22" s="173" t="s">
        <v>409</v>
      </c>
      <c r="E22" s="484"/>
      <c r="F22" s="530"/>
      <c r="G22" s="411"/>
    </row>
    <row r="23" spans="3:7" ht="15" customHeight="1">
      <c r="C23" s="528"/>
      <c r="D23" s="173" t="s">
        <v>410</v>
      </c>
      <c r="E23" s="485"/>
      <c r="F23" s="531"/>
      <c r="G23" s="394"/>
    </row>
    <row r="24" spans="3:7" ht="25.5">
      <c r="C24" s="528"/>
      <c r="D24" s="16" t="s">
        <v>411</v>
      </c>
      <c r="E24" s="450" t="s">
        <v>161</v>
      </c>
      <c r="F24" s="448"/>
      <c r="G24" s="449"/>
    </row>
    <row r="25" spans="3:7" ht="26.25" thickBot="1">
      <c r="C25" s="529"/>
      <c r="D25" s="107" t="s">
        <v>157</v>
      </c>
      <c r="E25" s="453"/>
      <c r="F25" s="454"/>
      <c r="G25" s="455"/>
    </row>
    <row r="26" spans="3:7" ht="15" customHeight="1">
      <c r="C26" s="42"/>
      <c r="D26" s="43"/>
      <c r="E26" s="24"/>
      <c r="F26" s="24"/>
      <c r="G26" s="24"/>
    </row>
  </sheetData>
  <mergeCells count="7">
    <mergeCell ref="C7:C25"/>
    <mergeCell ref="E24:G25"/>
    <mergeCell ref="F7:F23"/>
    <mergeCell ref="E21:E23"/>
    <mergeCell ref="E18:E20"/>
    <mergeCell ref="G7:G23"/>
    <mergeCell ref="E10:E11"/>
  </mergeCells>
  <hyperlinks>
    <hyperlink ref="F7" r:id="rId1" xr:uid="{A3BAB962-B662-47FA-BCAC-8857359FDD08}"/>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108786-1352-4F16-84A8-CAB24C4386CD}">
  <sheetPr codeName="Sheet1"/>
  <dimension ref="B1:H26"/>
  <sheetViews>
    <sheetView showGridLines="0" topLeftCell="C12" workbookViewId="0">
      <selection activeCell="E7" sqref="E7"/>
    </sheetView>
  </sheetViews>
  <sheetFormatPr defaultRowHeight="12.75"/>
  <cols>
    <col min="1" max="1" width="9.140625" style="9"/>
    <col min="2" max="2" width="5.140625" style="9" bestFit="1" customWidth="1"/>
    <col min="3" max="3" width="55.42578125" style="9" bestFit="1" customWidth="1"/>
    <col min="4" max="4" width="52.85546875" style="9" bestFit="1" customWidth="1"/>
    <col min="5" max="5" width="69" style="9" customWidth="1"/>
    <col min="6" max="6" width="46" style="9" customWidth="1"/>
    <col min="7" max="7" width="33.42578125" style="9" bestFit="1" customWidth="1"/>
    <col min="8" max="8" width="20.2851562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2.5</v>
      </c>
      <c r="C3" s="84" t="s">
        <v>303</v>
      </c>
    </row>
    <row r="4" spans="2:8" ht="13.5" thickBot="1">
      <c r="B4" s="91" t="s">
        <v>412</v>
      </c>
      <c r="C4" s="100" t="s">
        <v>413</v>
      </c>
    </row>
    <row r="5" spans="2:8" ht="13.5" thickBot="1"/>
    <row r="6" spans="2:8" ht="25.5">
      <c r="C6" s="60" t="s">
        <v>4</v>
      </c>
      <c r="D6" s="69" t="s">
        <v>27</v>
      </c>
      <c r="E6" s="69" t="s">
        <v>6</v>
      </c>
      <c r="F6" s="69" t="s">
        <v>7</v>
      </c>
      <c r="G6" s="70" t="s">
        <v>8</v>
      </c>
      <c r="H6" s="20"/>
    </row>
    <row r="7" spans="2:8" ht="51">
      <c r="C7" s="532" t="s">
        <v>414</v>
      </c>
      <c r="D7" s="29" t="s">
        <v>415</v>
      </c>
      <c r="E7" s="16" t="s">
        <v>1166</v>
      </c>
      <c r="F7" s="350" t="s">
        <v>843</v>
      </c>
      <c r="G7" s="72" t="s">
        <v>862</v>
      </c>
      <c r="H7" s="19"/>
    </row>
    <row r="8" spans="2:8" ht="15" customHeight="1">
      <c r="C8" s="533"/>
      <c r="D8" s="436" t="s">
        <v>416</v>
      </c>
      <c r="E8" s="438"/>
      <c r="F8" s="526"/>
      <c r="G8" s="343" t="s">
        <v>863</v>
      </c>
    </row>
    <row r="9" spans="2:8">
      <c r="C9" s="533"/>
      <c r="D9" s="16" t="s">
        <v>417</v>
      </c>
      <c r="E9" s="15" t="s">
        <v>865</v>
      </c>
      <c r="F9" s="526"/>
      <c r="G9" s="344"/>
    </row>
    <row r="10" spans="2:8" ht="25.5">
      <c r="C10" s="533"/>
      <c r="D10" s="16" t="s">
        <v>418</v>
      </c>
      <c r="E10" s="15" t="s">
        <v>867</v>
      </c>
      <c r="F10" s="526"/>
      <c r="G10" s="344"/>
    </row>
    <row r="11" spans="2:8" ht="242.25">
      <c r="C11" s="533"/>
      <c r="D11" s="16" t="s">
        <v>419</v>
      </c>
      <c r="E11" s="16" t="s">
        <v>866</v>
      </c>
      <c r="F11" s="526"/>
      <c r="G11" s="344"/>
    </row>
    <row r="12" spans="2:8" ht="25.5">
      <c r="C12" s="533"/>
      <c r="D12" s="16" t="s">
        <v>420</v>
      </c>
      <c r="E12" s="195">
        <v>674383333</v>
      </c>
      <c r="F12" s="526"/>
      <c r="G12" s="344"/>
    </row>
    <row r="13" spans="2:8" ht="25.5">
      <c r="C13" s="533"/>
      <c r="D13" s="16" t="s">
        <v>421</v>
      </c>
      <c r="E13" s="195">
        <v>5</v>
      </c>
      <c r="F13" s="526"/>
      <c r="G13" s="344"/>
    </row>
    <row r="14" spans="2:8">
      <c r="C14" s="533"/>
      <c r="D14" s="16" t="s">
        <v>422</v>
      </c>
      <c r="E14" s="195">
        <v>13150000000</v>
      </c>
      <c r="F14" s="526"/>
      <c r="G14" s="345"/>
    </row>
    <row r="15" spans="2:8" ht="25.5" customHeight="1">
      <c r="C15" s="533"/>
      <c r="D15" s="436" t="s">
        <v>423</v>
      </c>
      <c r="E15" s="438"/>
      <c r="F15" s="526"/>
      <c r="G15" s="343" t="s">
        <v>864</v>
      </c>
    </row>
    <row r="16" spans="2:8">
      <c r="C16" s="533"/>
      <c r="D16" s="16" t="s">
        <v>417</v>
      </c>
      <c r="E16" s="15" t="s">
        <v>865</v>
      </c>
      <c r="F16" s="526"/>
      <c r="G16" s="344"/>
    </row>
    <row r="17" spans="3:7" ht="25.5">
      <c r="C17" s="533"/>
      <c r="D17" s="16" t="s">
        <v>418</v>
      </c>
      <c r="E17" s="15" t="s">
        <v>867</v>
      </c>
      <c r="F17" s="526"/>
      <c r="G17" s="344"/>
    </row>
    <row r="18" spans="3:7" ht="153">
      <c r="C18" s="533"/>
      <c r="D18" s="16" t="s">
        <v>419</v>
      </c>
      <c r="E18" s="16" t="s">
        <v>868</v>
      </c>
      <c r="F18" s="526"/>
      <c r="G18" s="344"/>
    </row>
    <row r="19" spans="3:7">
      <c r="C19" s="533"/>
      <c r="D19" s="14" t="s">
        <v>424</v>
      </c>
      <c r="E19" s="50">
        <v>513152879</v>
      </c>
      <c r="F19" s="526"/>
      <c r="G19" s="344"/>
    </row>
    <row r="20" spans="3:7" ht="25.5">
      <c r="C20" s="533"/>
      <c r="D20" s="16" t="s">
        <v>425</v>
      </c>
      <c r="E20" s="15">
        <v>10</v>
      </c>
      <c r="F20" s="526"/>
      <c r="G20" s="344"/>
    </row>
    <row r="21" spans="3:7">
      <c r="C21" s="533"/>
      <c r="D21" s="16" t="s">
        <v>422</v>
      </c>
      <c r="E21" s="50">
        <v>5131528790</v>
      </c>
      <c r="F21" s="527"/>
      <c r="G21" s="345"/>
    </row>
    <row r="22" spans="3:7" ht="51">
      <c r="C22" s="533"/>
      <c r="D22" s="16" t="s">
        <v>426</v>
      </c>
      <c r="E22" s="447" t="s">
        <v>161</v>
      </c>
      <c r="F22" s="448"/>
      <c r="G22" s="449"/>
    </row>
    <row r="23" spans="3:7" ht="25.5">
      <c r="C23" s="533"/>
      <c r="D23" s="16" t="s">
        <v>427</v>
      </c>
      <c r="E23" s="450"/>
      <c r="F23" s="451"/>
      <c r="G23" s="452"/>
    </row>
    <row r="24" spans="3:7" ht="25.5">
      <c r="C24" s="533"/>
      <c r="D24" s="16" t="s">
        <v>157</v>
      </c>
      <c r="E24" s="450"/>
      <c r="F24" s="451"/>
      <c r="G24" s="452"/>
    </row>
    <row r="25" spans="3:7" ht="13.5" thickBot="1">
      <c r="C25" s="534"/>
      <c r="D25" s="107" t="s">
        <v>158</v>
      </c>
      <c r="E25" s="453"/>
      <c r="F25" s="454"/>
      <c r="G25" s="455"/>
    </row>
    <row r="26" spans="3:7">
      <c r="C26" s="42"/>
      <c r="D26" s="43"/>
      <c r="E26" s="24"/>
      <c r="F26" s="24"/>
      <c r="G26" s="24"/>
    </row>
  </sheetData>
  <mergeCells count="7">
    <mergeCell ref="C7:C25"/>
    <mergeCell ref="E22:G25"/>
    <mergeCell ref="F7:F21"/>
    <mergeCell ref="G8:G14"/>
    <mergeCell ref="G15:G21"/>
    <mergeCell ref="D15:E15"/>
    <mergeCell ref="D8:E8"/>
  </mergeCells>
  <hyperlinks>
    <hyperlink ref="F7" r:id="rId1" display="https://www.cdp.net/en/formatted_responses/responses?campaign_id=83630982&amp;discloser_id=1039204&amp;locale=en&amp;organization_name=Tata+Power+Co&amp;organization_number=18286&amp;program=Investor&amp;project_year=2023&amp;redirect=https%3A%2F%2Fcdp.credit360.com%2Fsurveys%2F2023%2Fjwbhd7d6%2F291388&amp;survey_id=82591262" xr:uid="{594EFA86-065A-49FA-B35E-EA21D3594419}"/>
  </hyperlinks>
  <pageMargins left="0.7" right="0.7" top="0.75" bottom="0.75" header="0.3" footer="0.3"/>
  <pageSetup paperSize="9" orientation="portrait" verticalDpi="0"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9DF507-9F24-4225-8D9D-7043DEBA48D4}">
  <dimension ref="B1:H21"/>
  <sheetViews>
    <sheetView showGridLines="0" topLeftCell="C7" workbookViewId="0">
      <selection activeCell="E13" sqref="E13"/>
    </sheetView>
  </sheetViews>
  <sheetFormatPr defaultRowHeight="12.75"/>
  <cols>
    <col min="1" max="1" width="9.140625" style="9"/>
    <col min="2" max="2" width="6.140625" style="9" bestFit="1" customWidth="1"/>
    <col min="3" max="3" width="53.140625" style="9" bestFit="1" customWidth="1"/>
    <col min="4" max="4" width="55.85546875" style="9" customWidth="1"/>
    <col min="5" max="5" width="43.5703125" style="9" bestFit="1" customWidth="1"/>
    <col min="6" max="6" width="31.7109375" style="9" customWidth="1"/>
    <col min="7" max="7" width="33.42578125" style="9" bestFit="1" customWidth="1"/>
    <col min="8" max="8" width="20.2851562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2.5</v>
      </c>
      <c r="C3" s="84" t="s">
        <v>303</v>
      </c>
    </row>
    <row r="4" spans="2:8" ht="13.5" thickBot="1">
      <c r="B4" s="91" t="s">
        <v>428</v>
      </c>
      <c r="C4" s="100" t="s">
        <v>429</v>
      </c>
    </row>
    <row r="5" spans="2:8" ht="13.5" thickBot="1"/>
    <row r="6" spans="2:8" ht="25.5">
      <c r="C6" s="60" t="s">
        <v>4</v>
      </c>
      <c r="D6" s="69" t="s">
        <v>27</v>
      </c>
      <c r="E6" s="69" t="s">
        <v>6</v>
      </c>
      <c r="F6" s="69" t="s">
        <v>7</v>
      </c>
      <c r="G6" s="70" t="s">
        <v>8</v>
      </c>
      <c r="H6" s="20"/>
    </row>
    <row r="7" spans="2:8" ht="102">
      <c r="C7" s="535" t="s">
        <v>430</v>
      </c>
      <c r="D7" s="29" t="s">
        <v>431</v>
      </c>
      <c r="E7" s="16" t="s">
        <v>1123</v>
      </c>
      <c r="F7" s="148" t="s">
        <v>1090</v>
      </c>
      <c r="G7" s="72">
        <v>62</v>
      </c>
      <c r="H7" s="19"/>
    </row>
    <row r="8" spans="2:8" ht="15" customHeight="1">
      <c r="C8" s="535"/>
      <c r="D8" s="16" t="s">
        <v>417</v>
      </c>
      <c r="E8" s="16" t="s">
        <v>865</v>
      </c>
      <c r="F8" s="350" t="s">
        <v>843</v>
      </c>
      <c r="G8" s="343" t="s">
        <v>870</v>
      </c>
    </row>
    <row r="9" spans="2:8" ht="25.5">
      <c r="C9" s="535"/>
      <c r="D9" s="16" t="s">
        <v>432</v>
      </c>
      <c r="E9" s="16" t="s">
        <v>867</v>
      </c>
      <c r="F9" s="481"/>
      <c r="G9" s="344"/>
    </row>
    <row r="10" spans="2:8" ht="63.75">
      <c r="C10" s="535"/>
      <c r="D10" s="16" t="s">
        <v>433</v>
      </c>
      <c r="E10" s="16" t="s">
        <v>869</v>
      </c>
      <c r="F10" s="481"/>
      <c r="G10" s="344"/>
    </row>
    <row r="11" spans="2:8" ht="25.5">
      <c r="C11" s="535"/>
      <c r="D11" s="16" t="s">
        <v>434</v>
      </c>
      <c r="E11" s="50">
        <v>47490000</v>
      </c>
      <c r="F11" s="481"/>
      <c r="G11" s="344"/>
    </row>
    <row r="12" spans="2:8" ht="25.5">
      <c r="C12" s="535"/>
      <c r="D12" s="16" t="s">
        <v>435</v>
      </c>
      <c r="E12" s="15">
        <v>10</v>
      </c>
      <c r="F12" s="481"/>
      <c r="G12" s="344"/>
    </row>
    <row r="13" spans="2:8" ht="25.5">
      <c r="C13" s="535"/>
      <c r="D13" s="16" t="s">
        <v>436</v>
      </c>
      <c r="E13" s="174">
        <f>E11*E12</f>
        <v>474900000</v>
      </c>
      <c r="F13" s="480"/>
      <c r="G13" s="345"/>
    </row>
    <row r="14" spans="2:8" ht="25.5">
      <c r="C14" s="535"/>
      <c r="D14" s="16" t="s">
        <v>437</v>
      </c>
      <c r="E14" s="447" t="s">
        <v>161</v>
      </c>
      <c r="F14" s="448"/>
      <c r="G14" s="449"/>
    </row>
    <row r="15" spans="2:8" ht="25.5">
      <c r="C15" s="535"/>
      <c r="D15" s="16" t="s">
        <v>438</v>
      </c>
      <c r="E15" s="450"/>
      <c r="F15" s="451"/>
      <c r="G15" s="452"/>
    </row>
    <row r="16" spans="2:8" ht="25.5">
      <c r="C16" s="535"/>
      <c r="D16" s="16" t="s">
        <v>157</v>
      </c>
      <c r="E16" s="450"/>
      <c r="F16" s="451"/>
      <c r="G16" s="452"/>
    </row>
    <row r="17" spans="3:7" ht="15" customHeight="1" thickBot="1">
      <c r="C17" s="536"/>
      <c r="D17" s="107" t="s">
        <v>158</v>
      </c>
      <c r="E17" s="453"/>
      <c r="F17" s="454"/>
      <c r="G17" s="455"/>
    </row>
    <row r="18" spans="3:7" ht="15" customHeight="1">
      <c r="C18" s="42"/>
      <c r="D18" s="43"/>
      <c r="E18" s="24"/>
      <c r="F18" s="24"/>
      <c r="G18" s="24"/>
    </row>
    <row r="21" spans="3:7">
      <c r="E21" s="619">
        <f>E11*E12</f>
        <v>474900000</v>
      </c>
    </row>
  </sheetData>
  <mergeCells count="4">
    <mergeCell ref="C7:C17"/>
    <mergeCell ref="E14:G17"/>
    <mergeCell ref="F8:F13"/>
    <mergeCell ref="G8:G13"/>
  </mergeCells>
  <hyperlinks>
    <hyperlink ref="F7" r:id="rId1" xr:uid="{A94F3097-FF1A-48AC-8396-E6E32813629B}"/>
    <hyperlink ref="F8" r:id="rId2" display="https://www.cdp.net/en/formatted_responses/responses?campaign_id=83630982&amp;discloser_id=1039204&amp;locale=en&amp;organization_name=Tata+Power+Co&amp;organization_number=18286&amp;program=Investor&amp;project_year=2023&amp;redirect=https%3A%2F%2Fcdp.credit360.com%2Fsurveys%2F2023%2Fjwbhd7d6%2F291388&amp;survey_id=82591262" xr:uid="{FB540406-8E30-48E9-91FF-C0A8280D468B}"/>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4DF334-D81F-4975-B586-4376AAF0AC6F}">
  <dimension ref="B1:H19"/>
  <sheetViews>
    <sheetView showGridLines="0" topLeftCell="D1" workbookViewId="0">
      <selection activeCell="E8" sqref="E8"/>
    </sheetView>
  </sheetViews>
  <sheetFormatPr defaultRowHeight="12.75"/>
  <cols>
    <col min="1" max="1" width="9.140625" style="9"/>
    <col min="2" max="2" width="6.140625" style="9" bestFit="1" customWidth="1"/>
    <col min="3" max="3" width="60.7109375" style="9" bestFit="1" customWidth="1"/>
    <col min="4" max="4" width="55.85546875" style="9" customWidth="1"/>
    <col min="5" max="5" width="43.5703125" style="9" bestFit="1" customWidth="1"/>
    <col min="6" max="6" width="33.140625" style="9" customWidth="1"/>
    <col min="7" max="7" width="33.42578125" style="9" bestFit="1" customWidth="1"/>
    <col min="8" max="8" width="20.2851562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2.5</v>
      </c>
      <c r="C3" s="84" t="s">
        <v>303</v>
      </c>
    </row>
    <row r="4" spans="2:8" ht="13.5" thickBot="1">
      <c r="B4" s="91" t="s">
        <v>439</v>
      </c>
      <c r="C4" s="100" t="s">
        <v>440</v>
      </c>
    </row>
    <row r="5" spans="2:8" ht="13.5" thickBot="1"/>
    <row r="6" spans="2:8" ht="25.5">
      <c r="C6" s="60" t="s">
        <v>4</v>
      </c>
      <c r="D6" s="69" t="s">
        <v>27</v>
      </c>
      <c r="E6" s="69" t="s">
        <v>6</v>
      </c>
      <c r="F6" s="69" t="s">
        <v>7</v>
      </c>
      <c r="G6" s="70" t="s">
        <v>8</v>
      </c>
      <c r="H6" s="20"/>
    </row>
    <row r="7" spans="2:8" ht="51">
      <c r="C7" s="535" t="s">
        <v>441</v>
      </c>
      <c r="D7" s="29" t="s">
        <v>442</v>
      </c>
      <c r="E7" s="16" t="s">
        <v>871</v>
      </c>
      <c r="F7" s="350" t="s">
        <v>1090</v>
      </c>
      <c r="G7" s="393" t="s">
        <v>1120</v>
      </c>
      <c r="H7" s="19"/>
    </row>
    <row r="8" spans="2:8" ht="38.25">
      <c r="C8" s="535"/>
      <c r="D8" s="16" t="s">
        <v>443</v>
      </c>
      <c r="E8" s="16" t="s">
        <v>872</v>
      </c>
      <c r="F8" s="527"/>
      <c r="G8" s="394"/>
    </row>
    <row r="9" spans="2:8" ht="15" customHeight="1">
      <c r="C9" s="535"/>
      <c r="D9" s="16" t="s">
        <v>444</v>
      </c>
      <c r="E9" s="447" t="s">
        <v>161</v>
      </c>
      <c r="F9" s="448"/>
      <c r="G9" s="449"/>
    </row>
    <row r="10" spans="2:8" ht="25.5">
      <c r="C10" s="535"/>
      <c r="D10" s="16" t="s">
        <v>445</v>
      </c>
      <c r="E10" s="450"/>
      <c r="F10" s="451"/>
      <c r="G10" s="452"/>
    </row>
    <row r="11" spans="2:8" ht="25.5">
      <c r="C11" s="535"/>
      <c r="D11" s="16" t="s">
        <v>446</v>
      </c>
      <c r="E11" s="450"/>
      <c r="F11" s="451"/>
      <c r="G11" s="452"/>
    </row>
    <row r="12" spans="2:8" ht="25.5">
      <c r="C12" s="535"/>
      <c r="D12" s="16" t="s">
        <v>447</v>
      </c>
      <c r="E12" s="450"/>
      <c r="F12" s="451"/>
      <c r="G12" s="452"/>
    </row>
    <row r="13" spans="2:8" ht="25.5">
      <c r="C13" s="535"/>
      <c r="D13" s="16" t="s">
        <v>448</v>
      </c>
      <c r="E13" s="450"/>
      <c r="F13" s="451"/>
      <c r="G13" s="452"/>
    </row>
    <row r="14" spans="2:8" ht="25.5">
      <c r="C14" s="535"/>
      <c r="D14" s="16" t="s">
        <v>449</v>
      </c>
      <c r="E14" s="450"/>
      <c r="F14" s="451"/>
      <c r="G14" s="452"/>
    </row>
    <row r="15" spans="2:8" ht="26.25" thickBot="1">
      <c r="C15" s="536"/>
      <c r="D15" s="107" t="s">
        <v>157</v>
      </c>
      <c r="E15" s="453"/>
      <c r="F15" s="454"/>
      <c r="G15" s="455"/>
    </row>
    <row r="16" spans="2:8" ht="13.5" thickBot="1"/>
    <row r="17" spans="3:5">
      <c r="C17" s="60" t="s">
        <v>450</v>
      </c>
      <c r="D17" s="69" t="s">
        <v>451</v>
      </c>
      <c r="E17" s="76" t="s">
        <v>452</v>
      </c>
    </row>
    <row r="18" spans="3:5" ht="15" customHeight="1">
      <c r="C18" s="104" t="s">
        <v>453</v>
      </c>
      <c r="D18" s="447" t="s">
        <v>161</v>
      </c>
      <c r="E18" s="449"/>
    </row>
    <row r="19" spans="3:5" ht="15" customHeight="1" thickBot="1">
      <c r="C19" s="105" t="s">
        <v>454</v>
      </c>
      <c r="D19" s="453"/>
      <c r="E19" s="455"/>
    </row>
  </sheetData>
  <mergeCells count="5">
    <mergeCell ref="C7:C15"/>
    <mergeCell ref="E9:G15"/>
    <mergeCell ref="D18:E19"/>
    <mergeCell ref="F7:F8"/>
    <mergeCell ref="G7:G8"/>
  </mergeCells>
  <hyperlinks>
    <hyperlink ref="F7" r:id="rId1" xr:uid="{441D365A-4384-46E0-AE25-2696F28A42EB}"/>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5B914A-6A8B-405C-BF6B-DB92C2DF76C5}">
  <dimension ref="B1:H22"/>
  <sheetViews>
    <sheetView showGridLines="0" topLeftCell="D1" workbookViewId="0">
      <selection activeCell="E10" sqref="E10:E12"/>
    </sheetView>
  </sheetViews>
  <sheetFormatPr defaultRowHeight="12.75"/>
  <cols>
    <col min="1" max="1" width="9.140625" style="9"/>
    <col min="2" max="2" width="6.140625" style="9" bestFit="1" customWidth="1"/>
    <col min="3" max="3" width="60.7109375" style="9" bestFit="1" customWidth="1"/>
    <col min="4" max="4" width="55.85546875" style="9" customWidth="1"/>
    <col min="5" max="5" width="43.5703125" style="9" bestFit="1" customWidth="1"/>
    <col min="6" max="6" width="34.42578125" style="9" customWidth="1"/>
    <col min="7" max="7" width="33.42578125" style="9" bestFit="1" customWidth="1"/>
    <col min="8" max="8" width="20.2851562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2.5</v>
      </c>
      <c r="C3" s="84" t="s">
        <v>303</v>
      </c>
    </row>
    <row r="4" spans="2:8" ht="13.5" thickBot="1">
      <c r="B4" s="91" t="s">
        <v>455</v>
      </c>
      <c r="C4" s="100" t="s">
        <v>456</v>
      </c>
    </row>
    <row r="5" spans="2:8" ht="13.5" thickBot="1"/>
    <row r="6" spans="2:8" ht="25.5">
      <c r="C6" s="60" t="s">
        <v>4</v>
      </c>
      <c r="D6" s="69" t="s">
        <v>27</v>
      </c>
      <c r="E6" s="69" t="s">
        <v>6</v>
      </c>
      <c r="F6" s="69" t="s">
        <v>7</v>
      </c>
      <c r="G6" s="70" t="s">
        <v>8</v>
      </c>
      <c r="H6" s="20"/>
    </row>
    <row r="7" spans="2:8" ht="63" customHeight="1">
      <c r="C7" s="528" t="s">
        <v>457</v>
      </c>
      <c r="D7" s="29" t="s">
        <v>873</v>
      </c>
      <c r="E7" s="16" t="s">
        <v>879</v>
      </c>
      <c r="F7" s="350" t="s">
        <v>1090</v>
      </c>
      <c r="G7" s="393">
        <v>33</v>
      </c>
      <c r="H7" s="19"/>
    </row>
    <row r="8" spans="2:8" ht="25.5">
      <c r="C8" s="528"/>
      <c r="D8" s="16" t="s">
        <v>458</v>
      </c>
      <c r="E8" s="15" t="s">
        <v>880</v>
      </c>
      <c r="F8" s="537"/>
      <c r="G8" s="411"/>
    </row>
    <row r="9" spans="2:8" ht="38.25">
      <c r="C9" s="528"/>
      <c r="D9" s="16" t="s">
        <v>874</v>
      </c>
      <c r="E9" s="198">
        <v>1</v>
      </c>
      <c r="F9" s="537"/>
      <c r="G9" s="411"/>
    </row>
    <row r="10" spans="2:8" ht="38.25">
      <c r="C10" s="528"/>
      <c r="D10" s="16" t="s">
        <v>876</v>
      </c>
      <c r="E10" s="539" t="s">
        <v>459</v>
      </c>
      <c r="F10" s="537"/>
      <c r="G10" s="411"/>
    </row>
    <row r="11" spans="2:8" ht="15" customHeight="1">
      <c r="C11" s="528"/>
      <c r="D11" s="16" t="s">
        <v>460</v>
      </c>
      <c r="E11" s="540"/>
      <c r="F11" s="537"/>
      <c r="G11" s="411"/>
    </row>
    <row r="12" spans="2:8" ht="15" customHeight="1">
      <c r="C12" s="528"/>
      <c r="D12" s="16" t="s">
        <v>461</v>
      </c>
      <c r="E12" s="541"/>
      <c r="F12" s="537"/>
      <c r="G12" s="411"/>
    </row>
    <row r="13" spans="2:8" ht="38.25">
      <c r="C13" s="528"/>
      <c r="D13" s="16" t="s">
        <v>877</v>
      </c>
      <c r="E13" s="199">
        <v>1</v>
      </c>
      <c r="F13" s="538"/>
      <c r="G13" s="394"/>
    </row>
    <row r="14" spans="2:8" ht="15" customHeight="1">
      <c r="C14" s="528"/>
      <c r="D14" s="16" t="s">
        <v>462</v>
      </c>
      <c r="E14" s="447" t="s">
        <v>161</v>
      </c>
      <c r="F14" s="448"/>
      <c r="G14" s="449"/>
    </row>
    <row r="15" spans="2:8" ht="38.25" customHeight="1">
      <c r="C15" s="528"/>
      <c r="D15" s="16" t="s">
        <v>875</v>
      </c>
      <c r="E15" s="450"/>
      <c r="F15" s="620"/>
      <c r="G15" s="452"/>
    </row>
    <row r="16" spans="2:8" ht="15" customHeight="1">
      <c r="C16" s="528"/>
      <c r="D16" s="16" t="s">
        <v>463</v>
      </c>
      <c r="E16" s="450"/>
      <c r="F16" s="620"/>
      <c r="G16" s="452"/>
    </row>
    <row r="17" spans="3:7" ht="38.25">
      <c r="C17" s="528"/>
      <c r="D17" s="16" t="s">
        <v>878</v>
      </c>
      <c r="E17" s="450"/>
      <c r="F17" s="620"/>
      <c r="G17" s="452"/>
    </row>
    <row r="18" spans="3:7" ht="15" customHeight="1">
      <c r="C18" s="528"/>
      <c r="D18" s="16" t="s">
        <v>460</v>
      </c>
      <c r="E18" s="450"/>
      <c r="F18" s="620"/>
      <c r="G18" s="452"/>
    </row>
    <row r="19" spans="3:7" ht="15" customHeight="1">
      <c r="C19" s="528"/>
      <c r="D19" s="15" t="s">
        <v>461</v>
      </c>
      <c r="E19" s="450"/>
      <c r="F19" s="620"/>
      <c r="G19" s="452"/>
    </row>
    <row r="20" spans="3:7" ht="15" customHeight="1">
      <c r="C20" s="528"/>
      <c r="D20" s="15" t="s">
        <v>464</v>
      </c>
      <c r="E20" s="450"/>
      <c r="F20" s="620"/>
      <c r="G20" s="452"/>
    </row>
    <row r="21" spans="3:7" ht="51.75" customHeight="1">
      <c r="C21" s="528"/>
      <c r="D21" s="16" t="s">
        <v>465</v>
      </c>
      <c r="E21" s="450"/>
      <c r="F21" s="620"/>
      <c r="G21" s="452"/>
    </row>
    <row r="22" spans="3:7" ht="15.75" customHeight="1" thickBot="1">
      <c r="C22" s="529"/>
      <c r="D22" s="106" t="s">
        <v>158</v>
      </c>
      <c r="E22" s="453"/>
      <c r="F22" s="454"/>
      <c r="G22" s="455"/>
    </row>
  </sheetData>
  <mergeCells count="5">
    <mergeCell ref="C7:C22"/>
    <mergeCell ref="G7:G13"/>
    <mergeCell ref="F7:F13"/>
    <mergeCell ref="E10:E12"/>
    <mergeCell ref="E14:G22"/>
  </mergeCells>
  <hyperlinks>
    <hyperlink ref="F7" r:id="rId1" xr:uid="{1B90B08A-ECC0-40D3-9036-DAB99165C382}"/>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86D80B-D500-46D6-B2F4-C9EBE923B16D}">
  <dimension ref="B1:H15"/>
  <sheetViews>
    <sheetView showGridLines="0" topLeftCell="C3" workbookViewId="0">
      <selection activeCell="AS7" sqref="AS7"/>
    </sheetView>
  </sheetViews>
  <sheetFormatPr defaultRowHeight="12.75"/>
  <cols>
    <col min="1" max="1" width="9.140625" style="9"/>
    <col min="2" max="2" width="6.140625" style="9" bestFit="1" customWidth="1"/>
    <col min="3" max="3" width="60.7109375" style="9" bestFit="1" customWidth="1"/>
    <col min="4" max="4" width="55.85546875" style="9" customWidth="1"/>
    <col min="5" max="5" width="43.5703125" style="9" bestFit="1" customWidth="1"/>
    <col min="6" max="6" width="20.28515625" style="9" bestFit="1" customWidth="1"/>
    <col min="7" max="7" width="33.42578125" style="9" bestFit="1" customWidth="1"/>
    <col min="8" max="8" width="20.2851562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2.5</v>
      </c>
      <c r="C3" s="84" t="s">
        <v>303</v>
      </c>
    </row>
    <row r="4" spans="2:8" ht="13.5" thickBot="1">
      <c r="B4" s="91" t="s">
        <v>466</v>
      </c>
      <c r="C4" s="100" t="s">
        <v>467</v>
      </c>
    </row>
    <row r="5" spans="2:8" ht="13.5" thickBot="1"/>
    <row r="6" spans="2:8" ht="25.5">
      <c r="C6" s="60" t="s">
        <v>4</v>
      </c>
      <c r="D6" s="69" t="s">
        <v>27</v>
      </c>
      <c r="E6" s="69" t="s">
        <v>6</v>
      </c>
      <c r="F6" s="69" t="s">
        <v>7</v>
      </c>
      <c r="G6" s="70" t="s">
        <v>8</v>
      </c>
      <c r="H6" s="20"/>
    </row>
    <row r="7" spans="2:8" ht="242.25">
      <c r="C7" s="528" t="s">
        <v>468</v>
      </c>
      <c r="D7" s="29" t="s">
        <v>469</v>
      </c>
      <c r="E7" s="16" t="s">
        <v>884</v>
      </c>
      <c r="F7" s="148" t="s">
        <v>1168</v>
      </c>
      <c r="G7" s="72" t="s">
        <v>736</v>
      </c>
      <c r="H7" s="19"/>
    </row>
    <row r="8" spans="2:8" ht="25.5">
      <c r="C8" s="528"/>
      <c r="D8" s="39" t="s">
        <v>881</v>
      </c>
      <c r="E8" s="506" t="s">
        <v>161</v>
      </c>
      <c r="F8" s="523"/>
      <c r="G8" s="507"/>
    </row>
    <row r="9" spans="2:8" ht="165">
      <c r="C9" s="528"/>
      <c r="D9" s="16" t="s">
        <v>470</v>
      </c>
      <c r="E9" s="191" t="s">
        <v>888</v>
      </c>
      <c r="F9" s="148" t="s">
        <v>1168</v>
      </c>
      <c r="G9" s="97" t="s">
        <v>736</v>
      </c>
    </row>
    <row r="10" spans="2:8" ht="25.5">
      <c r="C10" s="528"/>
      <c r="D10" s="16" t="s">
        <v>471</v>
      </c>
      <c r="E10" s="447" t="s">
        <v>161</v>
      </c>
      <c r="F10" s="448"/>
      <c r="G10" s="449"/>
    </row>
    <row r="11" spans="2:8" ht="26.25" thickBot="1">
      <c r="C11" s="529"/>
      <c r="D11" s="107" t="s">
        <v>157</v>
      </c>
      <c r="E11" s="453"/>
      <c r="F11" s="454"/>
      <c r="G11" s="455"/>
    </row>
    <row r="12" spans="2:8" ht="13.5" thickBot="1"/>
    <row r="13" spans="2:8" ht="25.5">
      <c r="C13" s="60" t="s">
        <v>472</v>
      </c>
      <c r="D13" s="69" t="s">
        <v>473</v>
      </c>
      <c r="E13" s="108" t="s">
        <v>474</v>
      </c>
      <c r="F13" s="108" t="s">
        <v>475</v>
      </c>
      <c r="G13" s="70" t="s">
        <v>476</v>
      </c>
    </row>
    <row r="14" spans="2:8" ht="25.5">
      <c r="C14" s="104" t="s">
        <v>885</v>
      </c>
      <c r="D14" s="16" t="s">
        <v>883</v>
      </c>
      <c r="E14" s="16" t="s">
        <v>887</v>
      </c>
      <c r="F14" s="200">
        <v>0.70499999999999996</v>
      </c>
      <c r="G14" s="86" t="s">
        <v>302</v>
      </c>
    </row>
    <row r="15" spans="2:8" ht="26.25" thickBot="1">
      <c r="C15" s="105" t="s">
        <v>478</v>
      </c>
      <c r="D15" s="107" t="s">
        <v>1167</v>
      </c>
      <c r="E15" s="107" t="s">
        <v>886</v>
      </c>
      <c r="F15" s="201">
        <v>0.125</v>
      </c>
      <c r="G15" s="120" t="s">
        <v>302</v>
      </c>
    </row>
  </sheetData>
  <mergeCells count="3">
    <mergeCell ref="C7:C11"/>
    <mergeCell ref="E10:G11"/>
    <mergeCell ref="E8:G8"/>
  </mergeCells>
  <hyperlinks>
    <hyperlink ref="F7" r:id="rId1" xr:uid="{62D219A9-5A93-4943-ABEC-8F58F0C71F45}"/>
    <hyperlink ref="F9" r:id="rId2" xr:uid="{43E9FBCD-4A13-40E9-9BFA-E8D7243D420A}"/>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06BA7B-8F39-4C3A-8EFA-18AA0B04C823}">
  <dimension ref="B1:H22"/>
  <sheetViews>
    <sheetView showGridLines="0" topLeftCell="D3" workbookViewId="0">
      <selection activeCell="E15" sqref="E15"/>
    </sheetView>
  </sheetViews>
  <sheetFormatPr defaultRowHeight="12.75"/>
  <cols>
    <col min="1" max="1" width="9.140625" style="9"/>
    <col min="2" max="2" width="6.140625" style="9" bestFit="1" customWidth="1"/>
    <col min="3" max="3" width="60.7109375" style="9" bestFit="1" customWidth="1"/>
    <col min="4" max="4" width="55.85546875" style="9" customWidth="1"/>
    <col min="5" max="5" width="43.5703125" style="9" bestFit="1" customWidth="1"/>
    <col min="6" max="6" width="32" style="9" customWidth="1"/>
    <col min="7" max="7" width="33.42578125" style="9" bestFit="1" customWidth="1"/>
    <col min="8" max="8" width="20.2851562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2.5</v>
      </c>
      <c r="C3" s="84" t="s">
        <v>303</v>
      </c>
    </row>
    <row r="4" spans="2:8" ht="13.5" thickBot="1">
      <c r="B4" s="91" t="s">
        <v>480</v>
      </c>
      <c r="C4" s="100" t="s">
        <v>481</v>
      </c>
    </row>
    <row r="5" spans="2:8" ht="13.5" thickBot="1"/>
    <row r="6" spans="2:8" ht="25.5">
      <c r="C6" s="60" t="s">
        <v>4</v>
      </c>
      <c r="D6" s="69" t="s">
        <v>27</v>
      </c>
      <c r="E6" s="69" t="s">
        <v>6</v>
      </c>
      <c r="F6" s="69" t="s">
        <v>7</v>
      </c>
      <c r="G6" s="70" t="s">
        <v>8</v>
      </c>
      <c r="H6" s="20"/>
    </row>
    <row r="7" spans="2:8" ht="76.5">
      <c r="C7" s="528" t="s">
        <v>482</v>
      </c>
      <c r="D7" s="29" t="s">
        <v>483</v>
      </c>
      <c r="E7" s="16" t="s">
        <v>902</v>
      </c>
      <c r="F7" s="350" t="s">
        <v>843</v>
      </c>
      <c r="G7" s="393" t="s">
        <v>901</v>
      </c>
      <c r="H7" s="19"/>
    </row>
    <row r="8" spans="2:8" ht="15" customHeight="1">
      <c r="C8" s="528"/>
      <c r="D8" s="16" t="s">
        <v>484</v>
      </c>
      <c r="E8" s="15" t="s">
        <v>903</v>
      </c>
      <c r="F8" s="526"/>
      <c r="G8" s="411"/>
    </row>
    <row r="9" spans="2:8" ht="15" customHeight="1">
      <c r="C9" s="528"/>
      <c r="D9" s="16" t="s">
        <v>485</v>
      </c>
      <c r="E9" s="24" t="s">
        <v>904</v>
      </c>
      <c r="F9" s="526"/>
      <c r="G9" s="411"/>
    </row>
    <row r="10" spans="2:8" ht="15" customHeight="1">
      <c r="C10" s="528"/>
      <c r="D10" s="16" t="s">
        <v>486</v>
      </c>
      <c r="E10" s="15" t="s">
        <v>908</v>
      </c>
      <c r="F10" s="526"/>
      <c r="G10" s="411"/>
    </row>
    <row r="11" spans="2:8" ht="15" customHeight="1">
      <c r="C11" s="528"/>
      <c r="D11" s="16" t="s">
        <v>487</v>
      </c>
      <c r="E11" s="15" t="s">
        <v>909</v>
      </c>
      <c r="F11" s="526"/>
      <c r="G11" s="411"/>
    </row>
    <row r="12" spans="2:8" ht="15" customHeight="1">
      <c r="C12" s="528"/>
      <c r="D12" s="16" t="s">
        <v>488</v>
      </c>
      <c r="E12" s="15" t="s">
        <v>907</v>
      </c>
      <c r="F12" s="526"/>
      <c r="G12" s="411"/>
    </row>
    <row r="13" spans="2:8" ht="15" customHeight="1">
      <c r="C13" s="528"/>
      <c r="D13" s="16" t="s">
        <v>489</v>
      </c>
      <c r="E13" s="15" t="s">
        <v>906</v>
      </c>
      <c r="F13" s="526"/>
      <c r="G13" s="411"/>
    </row>
    <row r="14" spans="2:8" ht="15" customHeight="1">
      <c r="C14" s="528"/>
      <c r="D14" s="16" t="s">
        <v>490</v>
      </c>
      <c r="E14" s="15" t="s">
        <v>905</v>
      </c>
      <c r="F14" s="526"/>
      <c r="G14" s="411"/>
    </row>
    <row r="15" spans="2:8" ht="25.5">
      <c r="C15" s="528"/>
      <c r="D15" s="16" t="s">
        <v>491</v>
      </c>
      <c r="E15" s="16" t="s">
        <v>910</v>
      </c>
      <c r="F15" s="526"/>
      <c r="G15" s="411"/>
    </row>
    <row r="16" spans="2:8" ht="15" customHeight="1">
      <c r="C16" s="528"/>
      <c r="D16" s="16" t="s">
        <v>35</v>
      </c>
      <c r="E16" s="15"/>
      <c r="F16" s="527"/>
      <c r="G16" s="394"/>
    </row>
    <row r="17" spans="3:7" ht="15" customHeight="1">
      <c r="C17" s="528"/>
      <c r="D17" s="16" t="s">
        <v>492</v>
      </c>
      <c r="E17" s="447" t="s">
        <v>161</v>
      </c>
      <c r="F17" s="448"/>
      <c r="G17" s="449"/>
    </row>
    <row r="18" spans="3:7" ht="25.5">
      <c r="C18" s="528"/>
      <c r="D18" s="16" t="s">
        <v>157</v>
      </c>
      <c r="E18" s="450"/>
      <c r="F18" s="451"/>
      <c r="G18" s="452"/>
    </row>
    <row r="19" spans="3:7" ht="15" customHeight="1" thickBot="1">
      <c r="C19" s="529"/>
      <c r="D19" s="107" t="s">
        <v>158</v>
      </c>
      <c r="E19" s="453"/>
      <c r="F19" s="454"/>
      <c r="G19" s="455"/>
    </row>
    <row r="20" spans="3:7" ht="13.5" thickBot="1"/>
    <row r="21" spans="3:7">
      <c r="C21" s="60" t="s">
        <v>493</v>
      </c>
      <c r="D21" s="69" t="s">
        <v>494</v>
      </c>
      <c r="E21" s="108" t="s">
        <v>495</v>
      </c>
      <c r="F21" s="108" t="s">
        <v>496</v>
      </c>
      <c r="G21" s="70" t="s">
        <v>497</v>
      </c>
    </row>
    <row r="22" spans="3:7" ht="39" thickBot="1">
      <c r="C22" s="105" t="s">
        <v>477</v>
      </c>
      <c r="D22" s="107" t="s">
        <v>911</v>
      </c>
      <c r="E22" s="107" t="s">
        <v>912</v>
      </c>
      <c r="F22" s="162" t="s">
        <v>913</v>
      </c>
      <c r="G22" s="120" t="s">
        <v>914</v>
      </c>
    </row>
  </sheetData>
  <mergeCells count="4">
    <mergeCell ref="C7:C19"/>
    <mergeCell ref="E17:G19"/>
    <mergeCell ref="F7:F16"/>
    <mergeCell ref="G7:G16"/>
  </mergeCells>
  <hyperlinks>
    <hyperlink ref="F7" r:id="rId1" display="https://www.cdp.net/en/formatted_responses/responses?campaign_id=83630982&amp;discloser_id=1039204&amp;locale=en&amp;organization_name=Tata+Power+Co&amp;organization_number=18286&amp;program=Investor&amp;project_year=2023&amp;redirect=https%3A%2F%2Fcdp.credit360.com%2Fsurveys%2F2023%2Fjwbhd7d6%2F291388&amp;survey_id=82591262" xr:uid="{5C77BA86-0A92-4E90-9EB8-5CB54E5B6D88}"/>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0D7FD6-CFF6-4CED-85BC-AE12E2C4AC78}">
  <dimension ref="B1:H17"/>
  <sheetViews>
    <sheetView showGridLines="0" topLeftCell="D2" workbookViewId="0">
      <selection activeCell="E11" sqref="E11:E12"/>
    </sheetView>
  </sheetViews>
  <sheetFormatPr defaultRowHeight="12.75"/>
  <cols>
    <col min="1" max="1" width="9.140625" style="9"/>
    <col min="2" max="2" width="6.140625" style="9" bestFit="1" customWidth="1"/>
    <col min="3" max="3" width="60.7109375" style="9" bestFit="1" customWidth="1"/>
    <col min="4" max="4" width="68.28515625" style="9" bestFit="1" customWidth="1"/>
    <col min="5" max="5" width="84.85546875" style="9" customWidth="1"/>
    <col min="6" max="6" width="52.7109375" style="9" customWidth="1"/>
    <col min="7" max="7" width="33.42578125" style="9" bestFit="1" customWidth="1"/>
    <col min="8" max="8" width="20.2851562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2.5</v>
      </c>
      <c r="C3" s="84" t="s">
        <v>303</v>
      </c>
    </row>
    <row r="4" spans="2:8" ht="13.5" thickBot="1">
      <c r="B4" s="91" t="s">
        <v>498</v>
      </c>
      <c r="C4" s="100" t="s">
        <v>499</v>
      </c>
    </row>
    <row r="5" spans="2:8" ht="13.5" thickBot="1"/>
    <row r="6" spans="2:8" ht="25.5">
      <c r="C6" s="60" t="s">
        <v>4</v>
      </c>
      <c r="D6" s="69" t="s">
        <v>27</v>
      </c>
      <c r="E6" s="69" t="s">
        <v>6</v>
      </c>
      <c r="F6" s="69" t="s">
        <v>7</v>
      </c>
      <c r="G6" s="70" t="s">
        <v>8</v>
      </c>
      <c r="H6" s="20"/>
    </row>
    <row r="7" spans="2:8" ht="51">
      <c r="C7" s="528" t="s">
        <v>500</v>
      </c>
      <c r="D7" s="29" t="s">
        <v>501</v>
      </c>
      <c r="E7" s="39" t="s">
        <v>918</v>
      </c>
      <c r="F7" s="148" t="s">
        <v>128</v>
      </c>
      <c r="G7" s="72">
        <v>11</v>
      </c>
      <c r="H7" s="19"/>
    </row>
    <row r="8" spans="2:8" ht="72" customHeight="1">
      <c r="C8" s="528"/>
      <c r="D8" s="16" t="s">
        <v>915</v>
      </c>
      <c r="E8" s="483" t="s">
        <v>919</v>
      </c>
      <c r="F8" s="350" t="s">
        <v>882</v>
      </c>
      <c r="G8" s="343" t="s">
        <v>736</v>
      </c>
    </row>
    <row r="9" spans="2:8" ht="60" customHeight="1">
      <c r="C9" s="528"/>
      <c r="D9" s="16" t="s">
        <v>502</v>
      </c>
      <c r="E9" s="540"/>
      <c r="F9" s="481"/>
      <c r="G9" s="344"/>
    </row>
    <row r="10" spans="2:8" ht="60" customHeight="1">
      <c r="C10" s="528"/>
      <c r="D10" s="16" t="s">
        <v>479</v>
      </c>
      <c r="E10" s="541"/>
      <c r="F10" s="480"/>
      <c r="G10" s="345"/>
    </row>
    <row r="11" spans="2:8" ht="38.25">
      <c r="C11" s="528"/>
      <c r="D11" s="16" t="s">
        <v>917</v>
      </c>
      <c r="E11" s="539" t="s">
        <v>921</v>
      </c>
      <c r="F11" s="350" t="s">
        <v>1090</v>
      </c>
      <c r="G11" s="343">
        <v>76</v>
      </c>
    </row>
    <row r="12" spans="2:8" ht="15" customHeight="1">
      <c r="C12" s="528"/>
      <c r="D12" s="16" t="s">
        <v>503</v>
      </c>
      <c r="E12" s="541"/>
      <c r="F12" s="480"/>
      <c r="G12" s="345"/>
    </row>
    <row r="13" spans="2:8" ht="15" customHeight="1">
      <c r="C13" s="528"/>
      <c r="D13" s="16" t="s">
        <v>504</v>
      </c>
      <c r="E13" s="447" t="s">
        <v>161</v>
      </c>
      <c r="F13" s="448"/>
      <c r="G13" s="449"/>
    </row>
    <row r="14" spans="2:8" ht="15.75" customHeight="1" thickBot="1">
      <c r="C14" s="529"/>
      <c r="D14" s="107" t="s">
        <v>157</v>
      </c>
      <c r="E14" s="453"/>
      <c r="F14" s="454"/>
      <c r="G14" s="455"/>
    </row>
    <row r="15" spans="2:8" ht="13.5" thickBot="1"/>
    <row r="16" spans="2:8">
      <c r="C16" s="60" t="s">
        <v>505</v>
      </c>
      <c r="D16" s="69" t="s">
        <v>506</v>
      </c>
      <c r="E16" s="70" t="s">
        <v>507</v>
      </c>
    </row>
    <row r="17" spans="3:5" ht="39" thickBot="1">
      <c r="C17" s="186" t="s">
        <v>916</v>
      </c>
      <c r="D17" s="162" t="s">
        <v>1169</v>
      </c>
      <c r="E17" s="202" t="s">
        <v>920</v>
      </c>
    </row>
  </sheetData>
  <mergeCells count="8">
    <mergeCell ref="C7:C14"/>
    <mergeCell ref="E13:G14"/>
    <mergeCell ref="E8:E10"/>
    <mergeCell ref="F8:F10"/>
    <mergeCell ref="G8:G10"/>
    <mergeCell ref="E11:E12"/>
    <mergeCell ref="F11:F12"/>
    <mergeCell ref="G11:G12"/>
  </mergeCells>
  <hyperlinks>
    <hyperlink ref="F7" r:id="rId1" xr:uid="{9262D046-2EA4-4CEA-87B2-1D651264F6CD}"/>
    <hyperlink ref="F8" r:id="rId2" xr:uid="{1B057CC1-B567-4CC1-B01D-492740FA8D4C}"/>
    <hyperlink ref="F11" r:id="rId3" xr:uid="{A6377CB7-A607-4EAC-B5BD-60151B681BB8}"/>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BB7A81-8590-4A37-B1D1-82C70165E535}">
  <dimension ref="B1:C4"/>
  <sheetViews>
    <sheetView showGridLines="0" workbookViewId="0">
      <selection activeCell="C17" sqref="C17"/>
    </sheetView>
  </sheetViews>
  <sheetFormatPr defaultRowHeight="12.75"/>
  <cols>
    <col min="1" max="1" width="9.140625" style="9"/>
    <col min="2" max="2" width="17.5703125" style="9" bestFit="1" customWidth="1"/>
    <col min="3" max="3" width="121.7109375" style="9" bestFit="1" customWidth="1"/>
    <col min="4" max="16384" width="9.140625" style="9"/>
  </cols>
  <sheetData>
    <row r="1" spans="2:3" ht="13.5" thickBot="1"/>
    <row r="2" spans="2:3">
      <c r="B2" s="89">
        <v>2</v>
      </c>
      <c r="C2" s="82" t="s">
        <v>2</v>
      </c>
    </row>
    <row r="3" spans="2:3">
      <c r="B3" s="90">
        <v>2.6</v>
      </c>
      <c r="C3" s="84" t="s">
        <v>508</v>
      </c>
    </row>
    <row r="4" spans="2:3" ht="26.25" thickBot="1">
      <c r="B4" s="119" t="s">
        <v>1</v>
      </c>
      <c r="C4" s="120" t="s">
        <v>922</v>
      </c>
    </row>
  </sheetData>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B97AB1-DE22-4C1E-91C5-873B1FA2A885}">
  <sheetPr codeName="Sheet2"/>
  <dimension ref="B1:H28"/>
  <sheetViews>
    <sheetView showGridLines="0" topLeftCell="C1" workbookViewId="0">
      <selection activeCell="E24" sqref="E24:G28"/>
    </sheetView>
  </sheetViews>
  <sheetFormatPr defaultRowHeight="12.75"/>
  <cols>
    <col min="1" max="1" width="9.140625" style="9"/>
    <col min="2" max="2" width="6.140625" style="9" bestFit="1" customWidth="1"/>
    <col min="3" max="3" width="60.7109375" style="9" bestFit="1" customWidth="1"/>
    <col min="4" max="4" width="55.85546875" style="9" customWidth="1"/>
    <col min="5" max="5" width="54.7109375" style="9" customWidth="1"/>
    <col min="6" max="6" width="32" style="9" customWidth="1"/>
    <col min="7" max="7" width="33.42578125" style="9" bestFit="1" customWidth="1"/>
    <col min="8" max="8" width="20.2851562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2.6</v>
      </c>
      <c r="C3" s="84" t="s">
        <v>508</v>
      </c>
    </row>
    <row r="4" spans="2:8" ht="13.5" thickBot="1">
      <c r="B4" s="91" t="s">
        <v>509</v>
      </c>
      <c r="C4" s="100" t="s">
        <v>510</v>
      </c>
    </row>
    <row r="5" spans="2:8" ht="13.5" thickBot="1"/>
    <row r="6" spans="2:8" ht="25.5">
      <c r="C6" s="60" t="s">
        <v>4</v>
      </c>
      <c r="D6" s="69" t="s">
        <v>27</v>
      </c>
      <c r="E6" s="69" t="s">
        <v>6</v>
      </c>
      <c r="F6" s="69" t="s">
        <v>7</v>
      </c>
      <c r="G6" s="70" t="s">
        <v>8</v>
      </c>
      <c r="H6" s="20"/>
    </row>
    <row r="7" spans="2:8" ht="25.5" customHeight="1">
      <c r="C7" s="528" t="s">
        <v>511</v>
      </c>
      <c r="D7" s="29" t="s">
        <v>512</v>
      </c>
      <c r="E7" s="16" t="s">
        <v>928</v>
      </c>
      <c r="F7" s="400" t="s">
        <v>923</v>
      </c>
      <c r="G7" s="402" t="s">
        <v>736</v>
      </c>
      <c r="H7" s="19"/>
    </row>
    <row r="8" spans="2:8" ht="140.25" customHeight="1">
      <c r="C8" s="528"/>
      <c r="D8" s="16" t="s">
        <v>519</v>
      </c>
      <c r="E8" s="16" t="s">
        <v>924</v>
      </c>
      <c r="F8" s="400"/>
      <c r="G8" s="402"/>
    </row>
    <row r="9" spans="2:8" ht="25.5">
      <c r="C9" s="528"/>
      <c r="D9" s="16" t="s">
        <v>513</v>
      </c>
      <c r="E9" s="16" t="s">
        <v>925</v>
      </c>
      <c r="F9" s="400"/>
      <c r="G9" s="402"/>
    </row>
    <row r="10" spans="2:8" ht="15" customHeight="1">
      <c r="C10" s="528"/>
      <c r="D10" s="16" t="s">
        <v>514</v>
      </c>
      <c r="E10" s="16" t="s">
        <v>926</v>
      </c>
      <c r="F10" s="400"/>
      <c r="G10" s="402"/>
    </row>
    <row r="11" spans="2:8" ht="25.5">
      <c r="C11" s="528"/>
      <c r="D11" s="16" t="s">
        <v>515</v>
      </c>
      <c r="E11" s="16" t="s">
        <v>927</v>
      </c>
      <c r="F11" s="400"/>
      <c r="G11" s="402"/>
    </row>
    <row r="12" spans="2:8" ht="25.5">
      <c r="C12" s="528"/>
      <c r="D12" s="16" t="s">
        <v>516</v>
      </c>
      <c r="E12" s="16" t="s">
        <v>929</v>
      </c>
      <c r="F12" s="400"/>
      <c r="G12" s="402"/>
    </row>
    <row r="13" spans="2:8" ht="38.25" customHeight="1">
      <c r="C13" s="528"/>
      <c r="D13" s="16" t="s">
        <v>517</v>
      </c>
      <c r="E13" s="483" t="s">
        <v>930</v>
      </c>
      <c r="F13" s="400"/>
      <c r="G13" s="402"/>
    </row>
    <row r="14" spans="2:8" ht="38.25" customHeight="1">
      <c r="C14" s="528"/>
      <c r="D14" s="16" t="s">
        <v>518</v>
      </c>
      <c r="E14" s="485"/>
      <c r="F14" s="400"/>
      <c r="G14" s="402"/>
    </row>
    <row r="15" spans="2:8" ht="51">
      <c r="C15" s="528"/>
      <c r="D15" s="39" t="s">
        <v>520</v>
      </c>
      <c r="E15" s="542" t="s">
        <v>931</v>
      </c>
      <c r="F15" s="400"/>
      <c r="G15" s="402"/>
    </row>
    <row r="16" spans="2:8" ht="15" customHeight="1">
      <c r="C16" s="528"/>
      <c r="D16" s="16" t="s">
        <v>521</v>
      </c>
      <c r="E16" s="542"/>
      <c r="F16" s="400"/>
      <c r="G16" s="402"/>
    </row>
    <row r="17" spans="3:7" ht="15" customHeight="1">
      <c r="C17" s="528"/>
      <c r="D17" s="16" t="s">
        <v>289</v>
      </c>
      <c r="E17" s="543" t="s">
        <v>932</v>
      </c>
      <c r="F17" s="400"/>
      <c r="G17" s="402"/>
    </row>
    <row r="18" spans="3:7" ht="15" customHeight="1">
      <c r="C18" s="528"/>
      <c r="D18" s="16" t="s">
        <v>522</v>
      </c>
      <c r="E18" s="544"/>
      <c r="F18" s="400"/>
      <c r="G18" s="402"/>
    </row>
    <row r="19" spans="3:7" ht="15" customHeight="1">
      <c r="C19" s="528"/>
      <c r="D19" s="16" t="s">
        <v>523</v>
      </c>
      <c r="E19" s="544"/>
      <c r="F19" s="400"/>
      <c r="G19" s="402"/>
    </row>
    <row r="20" spans="3:7" ht="15" customHeight="1">
      <c r="C20" s="528"/>
      <c r="D20" s="16" t="s">
        <v>524</v>
      </c>
      <c r="E20" s="544"/>
      <c r="F20" s="400"/>
      <c r="G20" s="402"/>
    </row>
    <row r="21" spans="3:7" ht="51">
      <c r="C21" s="528"/>
      <c r="D21" s="16" t="s">
        <v>525</v>
      </c>
      <c r="E21" s="539" t="s">
        <v>1170</v>
      </c>
      <c r="F21" s="400"/>
      <c r="G21" s="402"/>
    </row>
    <row r="22" spans="3:7" ht="25.5">
      <c r="C22" s="528"/>
      <c r="D22" s="16" t="s">
        <v>526</v>
      </c>
      <c r="E22" s="540"/>
      <c r="F22" s="400"/>
      <c r="G22" s="402"/>
    </row>
    <row r="23" spans="3:7" ht="15" customHeight="1">
      <c r="C23" s="528"/>
      <c r="D23" s="16" t="s">
        <v>527</v>
      </c>
      <c r="E23" s="541"/>
      <c r="F23" s="400"/>
      <c r="G23" s="402"/>
    </row>
    <row r="24" spans="3:7" ht="15" customHeight="1">
      <c r="C24" s="528"/>
      <c r="D24" s="16" t="s">
        <v>528</v>
      </c>
      <c r="E24" s="450" t="s">
        <v>161</v>
      </c>
      <c r="F24" s="451"/>
      <c r="G24" s="452"/>
    </row>
    <row r="25" spans="3:7" ht="15" customHeight="1">
      <c r="C25" s="528"/>
      <c r="D25" s="16" t="s">
        <v>158</v>
      </c>
      <c r="E25" s="450"/>
      <c r="F25" s="451"/>
      <c r="G25" s="452"/>
    </row>
    <row r="26" spans="3:7" ht="15" customHeight="1">
      <c r="C26" s="528"/>
      <c r="D26" s="16" t="s">
        <v>529</v>
      </c>
      <c r="E26" s="450"/>
      <c r="F26" s="451"/>
      <c r="G26" s="452"/>
    </row>
    <row r="27" spans="3:7" ht="25.5">
      <c r="C27" s="528"/>
      <c r="D27" s="16" t="s">
        <v>157</v>
      </c>
      <c r="E27" s="450"/>
      <c r="F27" s="451"/>
      <c r="G27" s="452"/>
    </row>
    <row r="28" spans="3:7" ht="15" customHeight="1" thickBot="1">
      <c r="C28" s="529"/>
      <c r="D28" s="107" t="s">
        <v>158</v>
      </c>
      <c r="E28" s="453"/>
      <c r="F28" s="454"/>
      <c r="G28" s="455"/>
    </row>
  </sheetData>
  <mergeCells count="8">
    <mergeCell ref="C7:C28"/>
    <mergeCell ref="E15:E16"/>
    <mergeCell ref="E17:E20"/>
    <mergeCell ref="E24:G28"/>
    <mergeCell ref="F7:F23"/>
    <mergeCell ref="G7:G23"/>
    <mergeCell ref="E21:E23"/>
    <mergeCell ref="E13:E14"/>
  </mergeCells>
  <hyperlinks>
    <hyperlink ref="F7" r:id="rId1" location="tabs-40f4e9aa66-item-edf0824079-tab" xr:uid="{572496DB-5526-4D0D-B829-36715CD19A8D}"/>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D09E88-F64C-466F-B544-F693166886AE}">
  <dimension ref="B1:H23"/>
  <sheetViews>
    <sheetView showGridLines="0" topLeftCell="C7" workbookViewId="0">
      <selection activeCell="F7" sqref="F7:F21"/>
    </sheetView>
  </sheetViews>
  <sheetFormatPr defaultRowHeight="12.75"/>
  <cols>
    <col min="1" max="1" width="9.140625" style="9"/>
    <col min="2" max="2" width="6.140625" style="9" bestFit="1" customWidth="1"/>
    <col min="3" max="3" width="60.7109375" style="9" bestFit="1" customWidth="1"/>
    <col min="4" max="4" width="55.85546875" style="9" customWidth="1"/>
    <col min="5" max="5" width="56.5703125" style="9" customWidth="1"/>
    <col min="6" max="6" width="20.28515625" style="9" bestFit="1" customWidth="1"/>
    <col min="7" max="7" width="33.42578125" style="9" bestFit="1" customWidth="1"/>
    <col min="8" max="8" width="20.2851562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2.6</v>
      </c>
      <c r="C3" s="84" t="s">
        <v>508</v>
      </c>
    </row>
    <row r="4" spans="2:8" ht="13.5" thickBot="1">
      <c r="B4" s="91" t="s">
        <v>530</v>
      </c>
      <c r="C4" s="100" t="s">
        <v>531</v>
      </c>
    </row>
    <row r="5" spans="2:8" ht="13.5" thickBot="1"/>
    <row r="6" spans="2:8" ht="25.5">
      <c r="C6" s="60" t="s">
        <v>4</v>
      </c>
      <c r="D6" s="69" t="s">
        <v>27</v>
      </c>
      <c r="E6" s="69" t="s">
        <v>6</v>
      </c>
      <c r="F6" s="69" t="s">
        <v>7</v>
      </c>
      <c r="G6" s="70" t="s">
        <v>8</v>
      </c>
      <c r="H6" s="20"/>
    </row>
    <row r="7" spans="2:8" ht="38.25">
      <c r="C7" s="528" t="s">
        <v>532</v>
      </c>
      <c r="D7" s="29" t="s">
        <v>533</v>
      </c>
      <c r="E7" s="16" t="s">
        <v>1058</v>
      </c>
      <c r="F7" s="350" t="s">
        <v>1171</v>
      </c>
      <c r="G7" s="393" t="s">
        <v>1057</v>
      </c>
      <c r="H7" s="19"/>
    </row>
    <row r="8" spans="2:8" ht="25.5">
      <c r="C8" s="528"/>
      <c r="D8" s="16" t="s">
        <v>534</v>
      </c>
      <c r="E8" s="16" t="s">
        <v>1059</v>
      </c>
      <c r="F8" s="545"/>
      <c r="G8" s="411"/>
    </row>
    <row r="9" spans="2:8" ht="25.5">
      <c r="C9" s="528"/>
      <c r="D9" s="16" t="s">
        <v>535</v>
      </c>
      <c r="E9" s="16" t="s">
        <v>1060</v>
      </c>
      <c r="F9" s="545"/>
      <c r="G9" s="411"/>
    </row>
    <row r="10" spans="2:8" ht="25.5">
      <c r="C10" s="528"/>
      <c r="D10" s="16" t="s">
        <v>536</v>
      </c>
      <c r="E10" s="16" t="s">
        <v>1061</v>
      </c>
      <c r="F10" s="545"/>
      <c r="G10" s="411"/>
    </row>
    <row r="11" spans="2:8" ht="25.5">
      <c r="C11" s="528"/>
      <c r="D11" s="16" t="s">
        <v>537</v>
      </c>
      <c r="E11" s="16" t="s">
        <v>1062</v>
      </c>
      <c r="F11" s="545"/>
      <c r="G11" s="411"/>
    </row>
    <row r="12" spans="2:8" ht="25.5">
      <c r="C12" s="528"/>
      <c r="D12" s="16" t="s">
        <v>538</v>
      </c>
      <c r="E12" s="16" t="s">
        <v>1063</v>
      </c>
      <c r="F12" s="545"/>
      <c r="G12" s="411"/>
    </row>
    <row r="13" spans="2:8" ht="25.5">
      <c r="C13" s="528"/>
      <c r="D13" s="16" t="s">
        <v>539</v>
      </c>
      <c r="E13" s="16" t="s">
        <v>1064</v>
      </c>
      <c r="F13" s="545"/>
      <c r="G13" s="411"/>
    </row>
    <row r="14" spans="2:8" ht="25.5">
      <c r="C14" s="528"/>
      <c r="D14" s="16" t="s">
        <v>540</v>
      </c>
      <c r="E14" s="16" t="s">
        <v>1065</v>
      </c>
      <c r="F14" s="545"/>
      <c r="G14" s="411"/>
    </row>
    <row r="15" spans="2:8" ht="38.25">
      <c r="C15" s="528"/>
      <c r="D15" s="39" t="s">
        <v>541</v>
      </c>
      <c r="E15" s="483" t="s">
        <v>1172</v>
      </c>
      <c r="F15" s="545"/>
      <c r="G15" s="411"/>
    </row>
    <row r="16" spans="2:8" ht="15" customHeight="1">
      <c r="C16" s="528"/>
      <c r="D16" s="16" t="s">
        <v>542</v>
      </c>
      <c r="E16" s="540"/>
      <c r="F16" s="545"/>
      <c r="G16" s="411"/>
    </row>
    <row r="17" spans="3:7" ht="15" customHeight="1">
      <c r="C17" s="528"/>
      <c r="D17" s="16" t="s">
        <v>543</v>
      </c>
      <c r="E17" s="540"/>
      <c r="F17" s="545"/>
      <c r="G17" s="411"/>
    </row>
    <row r="18" spans="3:7" ht="15" customHeight="1">
      <c r="C18" s="528"/>
      <c r="D18" s="16" t="s">
        <v>544</v>
      </c>
      <c r="E18" s="541"/>
      <c r="F18" s="545"/>
      <c r="G18" s="411"/>
    </row>
    <row r="19" spans="3:7" ht="25.5">
      <c r="C19" s="528"/>
      <c r="D19" s="39" t="s">
        <v>545</v>
      </c>
      <c r="E19" s="483" t="s">
        <v>1067</v>
      </c>
      <c r="F19" s="545"/>
      <c r="G19" s="411"/>
    </row>
    <row r="20" spans="3:7" ht="13.5" customHeight="1">
      <c r="C20" s="528"/>
      <c r="D20" s="16" t="s">
        <v>11</v>
      </c>
      <c r="E20" s="484"/>
      <c r="F20" s="545"/>
      <c r="G20" s="411"/>
    </row>
    <row r="21" spans="3:7" ht="35.25" customHeight="1">
      <c r="C21" s="528"/>
      <c r="D21" s="16" t="s">
        <v>546</v>
      </c>
      <c r="E21" s="485"/>
      <c r="F21" s="546"/>
      <c r="G21" s="394"/>
    </row>
    <row r="22" spans="3:7" ht="25.5">
      <c r="C22" s="528"/>
      <c r="D22" s="16" t="s">
        <v>547</v>
      </c>
      <c r="E22" s="447" t="s">
        <v>161</v>
      </c>
      <c r="F22" s="448"/>
      <c r="G22" s="449"/>
    </row>
    <row r="23" spans="3:7" ht="26.25" thickBot="1">
      <c r="C23" s="529"/>
      <c r="D23" s="107" t="s">
        <v>157</v>
      </c>
      <c r="E23" s="453"/>
      <c r="F23" s="454"/>
      <c r="G23" s="455"/>
    </row>
  </sheetData>
  <mergeCells count="6">
    <mergeCell ref="C7:C23"/>
    <mergeCell ref="E22:G23"/>
    <mergeCell ref="F7:F21"/>
    <mergeCell ref="G7:G21"/>
    <mergeCell ref="E15:E18"/>
    <mergeCell ref="E19:E21"/>
  </mergeCells>
  <hyperlinks>
    <hyperlink ref="F7" r:id="rId1" location="resource-content-tabs-item-9c28a421e3-tab" xr:uid="{8ADF2AA8-640C-4CB5-A24A-8C5CE044CE16}"/>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54169B-C2B2-4078-953F-F8D891927C32}">
  <dimension ref="B1:H20"/>
  <sheetViews>
    <sheetView showGridLines="0" topLeftCell="C1" workbookViewId="0">
      <selection activeCell="F7" sqref="F7:F18"/>
    </sheetView>
  </sheetViews>
  <sheetFormatPr defaultRowHeight="12.75"/>
  <cols>
    <col min="1" max="1" width="9.140625" style="9"/>
    <col min="2" max="2" width="6.140625" style="9" bestFit="1" customWidth="1"/>
    <col min="3" max="3" width="60.7109375" style="9" bestFit="1" customWidth="1"/>
    <col min="4" max="4" width="60.140625" style="9" customWidth="1"/>
    <col min="5" max="5" width="51" style="9" customWidth="1"/>
    <col min="6" max="6" width="20.28515625" style="9" bestFit="1" customWidth="1"/>
    <col min="7" max="7" width="33.42578125" style="9" bestFit="1" customWidth="1"/>
    <col min="8" max="8" width="20.2851562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2.6</v>
      </c>
      <c r="C3" s="84" t="s">
        <v>508</v>
      </c>
    </row>
    <row r="4" spans="2:8" ht="13.5" thickBot="1">
      <c r="B4" s="91" t="s">
        <v>548</v>
      </c>
      <c r="C4" s="100" t="s">
        <v>549</v>
      </c>
    </row>
    <row r="5" spans="2:8" ht="13.5" thickBot="1"/>
    <row r="6" spans="2:8" ht="25.5">
      <c r="C6" s="60" t="s">
        <v>4</v>
      </c>
      <c r="D6" s="69" t="s">
        <v>27</v>
      </c>
      <c r="E6" s="69" t="s">
        <v>6</v>
      </c>
      <c r="F6" s="69" t="s">
        <v>7</v>
      </c>
      <c r="G6" s="70" t="s">
        <v>8</v>
      </c>
      <c r="H6" s="20"/>
    </row>
    <row r="7" spans="2:8" ht="38.25">
      <c r="C7" s="528" t="s">
        <v>550</v>
      </c>
      <c r="D7" s="29" t="s">
        <v>551</v>
      </c>
      <c r="E7" s="16" t="s">
        <v>1069</v>
      </c>
      <c r="F7" s="350" t="s">
        <v>1171</v>
      </c>
      <c r="G7" s="547" t="s">
        <v>1057</v>
      </c>
      <c r="H7" s="19"/>
    </row>
    <row r="8" spans="2:8" ht="25.5">
      <c r="C8" s="528"/>
      <c r="D8" s="16" t="s">
        <v>552</v>
      </c>
      <c r="E8" s="483" t="s">
        <v>1070</v>
      </c>
      <c r="F8" s="545"/>
      <c r="G8" s="548"/>
    </row>
    <row r="9" spans="2:8" ht="15" customHeight="1">
      <c r="C9" s="528"/>
      <c r="D9" s="16" t="s">
        <v>553</v>
      </c>
      <c r="E9" s="484"/>
      <c r="F9" s="545"/>
      <c r="G9" s="548"/>
    </row>
    <row r="10" spans="2:8" ht="15" customHeight="1">
      <c r="C10" s="528"/>
      <c r="D10" s="16" t="s">
        <v>554</v>
      </c>
      <c r="E10" s="484"/>
      <c r="F10" s="545"/>
      <c r="G10" s="548"/>
    </row>
    <row r="11" spans="2:8" ht="15" customHeight="1">
      <c r="C11" s="528"/>
      <c r="D11" s="16" t="s">
        <v>555</v>
      </c>
      <c r="E11" s="485"/>
      <c r="F11" s="545"/>
      <c r="G11" s="548"/>
    </row>
    <row r="12" spans="2:8" ht="38.25">
      <c r="C12" s="528"/>
      <c r="D12" s="16" t="s">
        <v>556</v>
      </c>
      <c r="E12" s="483" t="s">
        <v>1066</v>
      </c>
      <c r="F12" s="545"/>
      <c r="G12" s="548"/>
    </row>
    <row r="13" spans="2:8" ht="15" customHeight="1">
      <c r="C13" s="528"/>
      <c r="D13" s="16" t="s">
        <v>542</v>
      </c>
      <c r="E13" s="540"/>
      <c r="F13" s="545"/>
      <c r="G13" s="548"/>
    </row>
    <row r="14" spans="2:8" ht="15" customHeight="1">
      <c r="C14" s="528"/>
      <c r="D14" s="16" t="s">
        <v>543</v>
      </c>
      <c r="E14" s="540"/>
      <c r="F14" s="545"/>
      <c r="G14" s="548"/>
    </row>
    <row r="15" spans="2:8" ht="15" customHeight="1">
      <c r="C15" s="528"/>
      <c r="D15" s="16" t="s">
        <v>544</v>
      </c>
      <c r="E15" s="541"/>
      <c r="F15" s="545"/>
      <c r="G15" s="548"/>
    </row>
    <row r="16" spans="2:8" ht="25.5">
      <c r="C16" s="528"/>
      <c r="D16" s="39" t="s">
        <v>557</v>
      </c>
      <c r="E16" s="483" t="s">
        <v>1068</v>
      </c>
      <c r="F16" s="545"/>
      <c r="G16" s="548"/>
    </row>
    <row r="17" spans="3:7" ht="15" customHeight="1">
      <c r="C17" s="528"/>
      <c r="D17" s="16" t="s">
        <v>11</v>
      </c>
      <c r="E17" s="540"/>
      <c r="F17" s="545"/>
      <c r="G17" s="548"/>
    </row>
    <row r="18" spans="3:7" ht="43.5" customHeight="1">
      <c r="C18" s="528"/>
      <c r="D18" s="16" t="s">
        <v>546</v>
      </c>
      <c r="E18" s="541"/>
      <c r="F18" s="546"/>
      <c r="G18" s="549"/>
    </row>
    <row r="19" spans="3:7" ht="25.5">
      <c r="C19" s="528"/>
      <c r="D19" s="16" t="s">
        <v>558</v>
      </c>
      <c r="E19" s="447" t="s">
        <v>161</v>
      </c>
      <c r="F19" s="448"/>
      <c r="G19" s="449"/>
    </row>
    <row r="20" spans="3:7" ht="15" customHeight="1" thickBot="1">
      <c r="C20" s="529"/>
      <c r="D20" s="107" t="s">
        <v>157</v>
      </c>
      <c r="E20" s="453"/>
      <c r="F20" s="454"/>
      <c r="G20" s="455"/>
    </row>
  </sheetData>
  <mergeCells count="7">
    <mergeCell ref="C7:C20"/>
    <mergeCell ref="E19:G20"/>
    <mergeCell ref="E16:E18"/>
    <mergeCell ref="E12:E15"/>
    <mergeCell ref="E8:E11"/>
    <mergeCell ref="F7:F18"/>
    <mergeCell ref="G7:G18"/>
  </mergeCells>
  <hyperlinks>
    <hyperlink ref="F7" r:id="rId1" location="resource-content-tabs-item-9c28a421e3-tab" xr:uid="{30BD23D6-36F1-4B9A-B6ED-F39A9662C1FE}"/>
  </hyperlinks>
  <pageMargins left="0.7" right="0.7" top="0.75" bottom="0.75" header="0.3" footer="0.3"/>
  <pageSetup paperSize="9" orientation="portrait" verticalDpi="0"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5A875D-3D72-42B2-A7BF-48B584BEF477}">
  <dimension ref="B1:H17"/>
  <sheetViews>
    <sheetView showGridLines="0" topLeftCell="E1" workbookViewId="0">
      <selection activeCell="F7" sqref="F7:F8"/>
    </sheetView>
  </sheetViews>
  <sheetFormatPr defaultRowHeight="12.75"/>
  <cols>
    <col min="1" max="1" width="9.140625" style="9"/>
    <col min="2" max="2" width="6.140625" style="9" bestFit="1" customWidth="1"/>
    <col min="3" max="3" width="60.7109375" style="9" bestFit="1" customWidth="1"/>
    <col min="4" max="4" width="60.140625" style="9" customWidth="1"/>
    <col min="5" max="5" width="43.5703125" style="9" bestFit="1" customWidth="1"/>
    <col min="6" max="6" width="54.28515625" style="9" customWidth="1"/>
    <col min="7" max="7" width="33.42578125" style="9" bestFit="1" customWidth="1"/>
    <col min="8" max="8" width="20.2851562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2.6</v>
      </c>
      <c r="C3" s="84" t="s">
        <v>508</v>
      </c>
    </row>
    <row r="4" spans="2:8" ht="13.5" thickBot="1">
      <c r="B4" s="91" t="s">
        <v>559</v>
      </c>
      <c r="C4" s="100" t="s">
        <v>560</v>
      </c>
    </row>
    <row r="5" spans="2:8" ht="13.5" thickBot="1"/>
    <row r="6" spans="2:8" ht="25.5">
      <c r="C6" s="60" t="s">
        <v>4</v>
      </c>
      <c r="D6" s="69" t="s">
        <v>27</v>
      </c>
      <c r="E6" s="69" t="s">
        <v>6</v>
      </c>
      <c r="F6" s="69" t="s">
        <v>7</v>
      </c>
      <c r="G6" s="70" t="s">
        <v>8</v>
      </c>
      <c r="H6" s="20"/>
    </row>
    <row r="7" spans="2:8" ht="25.5" customHeight="1">
      <c r="C7" s="528" t="s">
        <v>561</v>
      </c>
      <c r="D7" s="29" t="s">
        <v>562</v>
      </c>
      <c r="E7" s="16" t="s">
        <v>933</v>
      </c>
      <c r="F7" s="350" t="s">
        <v>1124</v>
      </c>
      <c r="G7" s="393" t="s">
        <v>934</v>
      </c>
      <c r="H7" s="19"/>
    </row>
    <row r="8" spans="2:8" ht="38.25">
      <c r="C8" s="528"/>
      <c r="D8" s="16" t="s">
        <v>563</v>
      </c>
      <c r="E8" s="43" t="s">
        <v>197</v>
      </c>
      <c r="F8" s="545"/>
      <c r="G8" s="394"/>
    </row>
    <row r="9" spans="2:8" ht="15" customHeight="1">
      <c r="C9" s="528"/>
      <c r="D9" s="16" t="s">
        <v>564</v>
      </c>
      <c r="E9" s="447" t="s">
        <v>161</v>
      </c>
      <c r="F9" s="448"/>
      <c r="G9" s="449"/>
    </row>
    <row r="10" spans="2:8" ht="15" customHeight="1">
      <c r="C10" s="528"/>
      <c r="D10" s="16" t="s">
        <v>157</v>
      </c>
      <c r="E10" s="450"/>
      <c r="F10" s="451"/>
      <c r="G10" s="452"/>
    </row>
    <row r="11" spans="2:8" ht="15" customHeight="1" thickBot="1">
      <c r="C11" s="529"/>
      <c r="D11" s="107" t="s">
        <v>158</v>
      </c>
      <c r="E11" s="453"/>
      <c r="F11" s="454"/>
      <c r="G11" s="455"/>
    </row>
    <row r="12" spans="2:8" ht="13.5" thickBot="1"/>
    <row r="13" spans="2:8">
      <c r="C13" s="60"/>
      <c r="D13" s="69" t="s">
        <v>565</v>
      </c>
      <c r="E13" s="69" t="s">
        <v>566</v>
      </c>
      <c r="F13" s="76" t="s">
        <v>567</v>
      </c>
    </row>
    <row r="14" spans="2:8" ht="89.25">
      <c r="C14" s="131" t="s">
        <v>568</v>
      </c>
      <c r="D14" s="203">
        <v>143</v>
      </c>
      <c r="E14" s="49">
        <v>19153</v>
      </c>
      <c r="F14" s="86" t="s">
        <v>935</v>
      </c>
    </row>
    <row r="15" spans="2:8" ht="38.25">
      <c r="C15" s="131" t="s">
        <v>569</v>
      </c>
      <c r="D15" s="49">
        <v>143</v>
      </c>
      <c r="E15" s="50">
        <v>19153</v>
      </c>
      <c r="F15" s="621" t="s">
        <v>1124</v>
      </c>
    </row>
    <row r="16" spans="2:8" ht="51">
      <c r="C16" s="131" t="s">
        <v>570</v>
      </c>
      <c r="D16" s="16"/>
      <c r="E16" s="15"/>
      <c r="F16" s="622"/>
    </row>
    <row r="17" spans="3:6" ht="51.75" thickBot="1">
      <c r="C17" s="186" t="s">
        <v>571</v>
      </c>
      <c r="D17" s="107"/>
      <c r="E17" s="106"/>
      <c r="F17" s="120"/>
    </row>
  </sheetData>
  <mergeCells count="5">
    <mergeCell ref="C7:C11"/>
    <mergeCell ref="E9:G11"/>
    <mergeCell ref="F7:F8"/>
    <mergeCell ref="G7:G8"/>
    <mergeCell ref="F15:F16"/>
  </mergeCells>
  <hyperlinks>
    <hyperlink ref="F7" r:id="rId1" xr:uid="{2E700FE8-CE16-4A79-8EFC-0B151E77A872}"/>
    <hyperlink ref="F15" r:id="rId2" xr:uid="{599E4AAB-8B82-4808-B014-16817F139CF6}"/>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9AC0C6-90F4-4F6F-AA27-042F5F8641C1}">
  <dimension ref="B1:H14"/>
  <sheetViews>
    <sheetView showGridLines="0" topLeftCell="D11" workbookViewId="0">
      <selection activeCell="E12" sqref="E12"/>
    </sheetView>
  </sheetViews>
  <sheetFormatPr defaultRowHeight="12.75"/>
  <cols>
    <col min="1" max="1" width="9.140625" style="9"/>
    <col min="2" max="2" width="6.140625" style="9" bestFit="1" customWidth="1"/>
    <col min="3" max="3" width="60.7109375" style="9" bestFit="1" customWidth="1"/>
    <col min="4" max="4" width="60.140625" style="9" customWidth="1"/>
    <col min="5" max="5" width="43.5703125" style="9" bestFit="1" customWidth="1"/>
    <col min="6" max="6" width="26.140625" style="9" customWidth="1"/>
    <col min="7" max="7" width="33.42578125" style="9" bestFit="1" customWidth="1"/>
    <col min="8" max="8" width="20.28515625" style="9" bestFit="1" customWidth="1"/>
    <col min="9" max="9" width="42.7109375" style="9" bestFit="1" customWidth="1"/>
    <col min="10" max="10" width="24.28515625" style="9" customWidth="1"/>
    <col min="11" max="16384" width="9.140625" style="9"/>
  </cols>
  <sheetData>
    <row r="1" spans="2:8" ht="13.5" thickBot="1"/>
    <row r="2" spans="2:8">
      <c r="B2" s="89">
        <v>2</v>
      </c>
      <c r="C2" s="82" t="s">
        <v>2</v>
      </c>
    </row>
    <row r="3" spans="2:8">
      <c r="B3" s="90">
        <v>2.6</v>
      </c>
      <c r="C3" s="84" t="s">
        <v>508</v>
      </c>
    </row>
    <row r="4" spans="2:8" ht="13.5" thickBot="1">
      <c r="B4" s="91" t="s">
        <v>572</v>
      </c>
      <c r="C4" s="100" t="s">
        <v>573</v>
      </c>
    </row>
    <row r="5" spans="2:8" ht="13.5" thickBot="1"/>
    <row r="6" spans="2:8" ht="25.5">
      <c r="C6" s="60" t="s">
        <v>4</v>
      </c>
      <c r="D6" s="69" t="s">
        <v>27</v>
      </c>
      <c r="E6" s="69" t="s">
        <v>6</v>
      </c>
      <c r="F6" s="69" t="s">
        <v>7</v>
      </c>
      <c r="G6" s="70" t="s">
        <v>8</v>
      </c>
      <c r="H6" s="20"/>
    </row>
    <row r="7" spans="2:8" ht="38.25">
      <c r="C7" s="477" t="s">
        <v>574</v>
      </c>
      <c r="D7" s="29" t="s">
        <v>575</v>
      </c>
      <c r="E7" s="16" t="s">
        <v>1173</v>
      </c>
      <c r="F7" s="350" t="s">
        <v>1090</v>
      </c>
      <c r="G7" s="393" t="s">
        <v>1125</v>
      </c>
      <c r="H7" s="19"/>
    </row>
    <row r="8" spans="2:8" ht="89.25">
      <c r="C8" s="478"/>
      <c r="D8" s="39" t="s">
        <v>576</v>
      </c>
      <c r="E8" s="16" t="s">
        <v>936</v>
      </c>
      <c r="F8" s="526"/>
      <c r="G8" s="411"/>
    </row>
    <row r="9" spans="2:8" ht="140.25">
      <c r="C9" s="478"/>
      <c r="D9" s="16" t="s">
        <v>577</v>
      </c>
      <c r="E9" s="16" t="s">
        <v>940</v>
      </c>
      <c r="F9" s="526"/>
      <c r="G9" s="411"/>
    </row>
    <row r="10" spans="2:8" ht="89.25">
      <c r="C10" s="478"/>
      <c r="D10" s="16" t="s">
        <v>578</v>
      </c>
      <c r="E10" s="39" t="s">
        <v>937</v>
      </c>
      <c r="F10" s="526"/>
      <c r="G10" s="411"/>
    </row>
    <row r="11" spans="2:8" ht="165.75">
      <c r="C11" s="478"/>
      <c r="D11" s="16" t="s">
        <v>579</v>
      </c>
      <c r="E11" s="39" t="s">
        <v>939</v>
      </c>
      <c r="F11" s="526"/>
      <c r="G11" s="411"/>
    </row>
    <row r="12" spans="2:8" ht="89.25">
      <c r="C12" s="478"/>
      <c r="D12" s="16" t="s">
        <v>580</v>
      </c>
      <c r="E12" s="16" t="s">
        <v>938</v>
      </c>
      <c r="F12" s="527"/>
      <c r="G12" s="394"/>
    </row>
    <row r="13" spans="2:8" ht="25.5">
      <c r="C13" s="478"/>
      <c r="D13" s="16" t="s">
        <v>581</v>
      </c>
      <c r="E13" s="447" t="s">
        <v>161</v>
      </c>
      <c r="F13" s="448"/>
      <c r="G13" s="449"/>
    </row>
    <row r="14" spans="2:8" ht="15" customHeight="1" thickBot="1">
      <c r="C14" s="479"/>
      <c r="D14" s="107" t="s">
        <v>157</v>
      </c>
      <c r="E14" s="453"/>
      <c r="F14" s="454"/>
      <c r="G14" s="455"/>
    </row>
  </sheetData>
  <mergeCells count="4">
    <mergeCell ref="C7:C14"/>
    <mergeCell ref="E13:G14"/>
    <mergeCell ref="F7:F12"/>
    <mergeCell ref="G7:G12"/>
  </mergeCells>
  <hyperlinks>
    <hyperlink ref="F7" r:id="rId1" xr:uid="{FD522A2B-961C-44F5-AFBA-D2A175E86200}"/>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982A31-C026-45DE-AE9B-4128697B2B60}">
  <dimension ref="B1:C4"/>
  <sheetViews>
    <sheetView showGridLines="0" workbookViewId="0">
      <selection activeCell="C23" sqref="C23"/>
    </sheetView>
  </sheetViews>
  <sheetFormatPr defaultRowHeight="12.75"/>
  <cols>
    <col min="1" max="1" width="9.140625" style="9"/>
    <col min="2" max="2" width="17.5703125" style="9" bestFit="1" customWidth="1"/>
    <col min="3" max="3" width="124.5703125" style="9" customWidth="1"/>
    <col min="4" max="16384" width="9.140625" style="9"/>
  </cols>
  <sheetData>
    <row r="1" spans="2:3" ht="13.5" thickBot="1"/>
    <row r="2" spans="2:3">
      <c r="B2" s="89">
        <v>2</v>
      </c>
      <c r="C2" s="82" t="s">
        <v>2</v>
      </c>
    </row>
    <row r="3" spans="2:3">
      <c r="B3" s="90">
        <v>2.7</v>
      </c>
      <c r="C3" s="84" t="s">
        <v>582</v>
      </c>
    </row>
    <row r="4" spans="2:3" ht="13.5" thickBot="1">
      <c r="B4" s="119" t="s">
        <v>1</v>
      </c>
      <c r="C4" s="120" t="s">
        <v>941</v>
      </c>
    </row>
  </sheetData>
  <pageMargins left="0.7" right="0.7" top="0.75" bottom="0.75" header="0.3" footer="0.3"/>
</worksheet>
</file>

<file path=xl/worksheets/sheet4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66EFED-3A45-465F-A047-D0B40455B449}">
  <dimension ref="B1:I38"/>
  <sheetViews>
    <sheetView showGridLines="0" topLeftCell="A14" workbookViewId="0">
      <selection activeCell="E14" sqref="E14"/>
    </sheetView>
  </sheetViews>
  <sheetFormatPr defaultRowHeight="12.75"/>
  <cols>
    <col min="1" max="1" width="9.140625" style="9"/>
    <col min="2" max="2" width="6.140625" style="9" bestFit="1" customWidth="1"/>
    <col min="3" max="3" width="60.7109375" style="9" bestFit="1" customWidth="1"/>
    <col min="4" max="4" width="59.7109375" style="9" bestFit="1" customWidth="1"/>
    <col min="5" max="5" width="29.28515625" style="9" bestFit="1" customWidth="1"/>
    <col min="6" max="6" width="47.42578125" style="9" bestFit="1" customWidth="1"/>
    <col min="7" max="7" width="41.28515625" style="9" bestFit="1" customWidth="1"/>
    <col min="8" max="8" width="11.140625" style="9" bestFit="1" customWidth="1"/>
    <col min="9" max="9" width="27" style="9" customWidth="1"/>
    <col min="10" max="16384" width="9.140625" style="9"/>
  </cols>
  <sheetData>
    <row r="1" spans="2:8" ht="13.5" thickBot="1"/>
    <row r="2" spans="2:8">
      <c r="B2" s="89">
        <v>2</v>
      </c>
      <c r="C2" s="82" t="s">
        <v>2</v>
      </c>
    </row>
    <row r="3" spans="2:8">
      <c r="B3" s="90">
        <v>2.7</v>
      </c>
      <c r="C3" s="84" t="s">
        <v>582</v>
      </c>
    </row>
    <row r="4" spans="2:8" ht="13.5" thickBot="1">
      <c r="B4" s="91" t="s">
        <v>584</v>
      </c>
      <c r="C4" s="100" t="s">
        <v>583</v>
      </c>
    </row>
    <row r="5" spans="2:8" ht="13.5" thickBot="1"/>
    <row r="6" spans="2:8" ht="25.5">
      <c r="C6" s="60" t="s">
        <v>4</v>
      </c>
      <c r="D6" s="69" t="s">
        <v>27</v>
      </c>
      <c r="E6" s="69" t="s">
        <v>6</v>
      </c>
      <c r="F6" s="69" t="s">
        <v>7</v>
      </c>
      <c r="G6" s="70" t="s">
        <v>8</v>
      </c>
      <c r="H6" s="20"/>
    </row>
    <row r="7" spans="2:8" ht="38.25" customHeight="1">
      <c r="C7" s="528" t="s">
        <v>585</v>
      </c>
      <c r="D7" s="29" t="s">
        <v>586</v>
      </c>
      <c r="E7" s="204" t="s">
        <v>197</v>
      </c>
      <c r="F7" s="350" t="s">
        <v>1090</v>
      </c>
      <c r="G7" s="393">
        <v>48</v>
      </c>
      <c r="H7" s="19"/>
    </row>
    <row r="8" spans="2:8" ht="51">
      <c r="C8" s="528"/>
      <c r="D8" s="39" t="s">
        <v>587</v>
      </c>
      <c r="E8" s="39" t="s">
        <v>967</v>
      </c>
      <c r="F8" s="527"/>
      <c r="G8" s="394"/>
    </row>
    <row r="9" spans="2:8" ht="15" customHeight="1">
      <c r="C9" s="528"/>
      <c r="D9" s="16" t="s">
        <v>588</v>
      </c>
      <c r="E9" s="359" t="s">
        <v>161</v>
      </c>
      <c r="F9" s="360"/>
      <c r="G9" s="361"/>
    </row>
    <row r="10" spans="2:8" ht="15" customHeight="1">
      <c r="C10" s="528"/>
      <c r="D10" s="16" t="s">
        <v>157</v>
      </c>
      <c r="E10" s="371"/>
      <c r="F10" s="372"/>
      <c r="G10" s="373"/>
    </row>
    <row r="11" spans="2:8" ht="15" customHeight="1" thickBot="1">
      <c r="C11" s="529"/>
      <c r="D11" s="107" t="s">
        <v>158</v>
      </c>
      <c r="E11" s="362"/>
      <c r="F11" s="363"/>
      <c r="G11" s="364"/>
    </row>
    <row r="12" spans="2:8" ht="13.5" thickBot="1"/>
    <row r="13" spans="2:8" ht="38.25">
      <c r="C13" s="137" t="s">
        <v>589</v>
      </c>
      <c r="D13" s="108" t="s">
        <v>171</v>
      </c>
      <c r="E13" s="108" t="s">
        <v>172</v>
      </c>
      <c r="F13" s="70" t="s">
        <v>173</v>
      </c>
    </row>
    <row r="14" spans="2:8" ht="13.5" thickBot="1">
      <c r="C14" s="117" t="s">
        <v>590</v>
      </c>
      <c r="D14" s="335">
        <f>D38</f>
        <v>3.1899999999999998E-2</v>
      </c>
      <c r="E14" s="335">
        <f t="shared" ref="E14:F14" si="0">E38</f>
        <v>3.2599999999999997E-2</v>
      </c>
      <c r="F14" s="623">
        <f t="shared" si="0"/>
        <v>3.27E-2</v>
      </c>
    </row>
    <row r="15" spans="2:8" ht="13.5" thickBot="1">
      <c r="C15" s="205"/>
      <c r="D15" s="206"/>
      <c r="E15" s="206"/>
      <c r="F15" s="207"/>
    </row>
    <row r="16" spans="2:8" ht="38.25">
      <c r="C16" s="137" t="s">
        <v>591</v>
      </c>
      <c r="D16" s="108" t="s">
        <v>171</v>
      </c>
      <c r="E16" s="108" t="s">
        <v>172</v>
      </c>
      <c r="F16" s="70" t="s">
        <v>173</v>
      </c>
    </row>
    <row r="17" spans="3:9" ht="13.5" thickBot="1">
      <c r="C17" s="79" t="s">
        <v>592</v>
      </c>
      <c r="D17" s="213">
        <f>D29</f>
        <v>0.25490639999999998</v>
      </c>
      <c r="E17" s="213">
        <f>E29</f>
        <v>0.18347999999999998</v>
      </c>
      <c r="F17" s="215">
        <f>F29</f>
        <v>0.16355599999999998</v>
      </c>
    </row>
    <row r="18" spans="3:9" ht="13.5" thickBot="1"/>
    <row r="19" spans="3:9" ht="15" customHeight="1">
      <c r="C19" s="559" t="s">
        <v>942</v>
      </c>
      <c r="D19" s="446"/>
      <c r="E19" s="446"/>
      <c r="F19" s="446"/>
      <c r="G19" s="446"/>
      <c r="H19" s="446"/>
      <c r="I19" s="560"/>
    </row>
    <row r="20" spans="3:9" ht="15" customHeight="1">
      <c r="C20" s="216"/>
      <c r="D20" s="561" t="s">
        <v>944</v>
      </c>
      <c r="E20" s="561"/>
      <c r="F20" s="561"/>
      <c r="G20" s="561" t="s">
        <v>943</v>
      </c>
      <c r="H20" s="561"/>
      <c r="I20" s="562"/>
    </row>
    <row r="21" spans="3:9">
      <c r="C21" s="217" t="s">
        <v>164</v>
      </c>
      <c r="D21" s="218">
        <v>44651</v>
      </c>
      <c r="E21" s="218">
        <v>45016</v>
      </c>
      <c r="F21" s="218">
        <v>45382</v>
      </c>
      <c r="G21" s="218" t="s">
        <v>945</v>
      </c>
      <c r="H21" s="218" t="s">
        <v>946</v>
      </c>
      <c r="I21" s="223" t="s">
        <v>947</v>
      </c>
    </row>
    <row r="22" spans="3:9">
      <c r="C22" s="212" t="s">
        <v>949</v>
      </c>
      <c r="D22" s="214">
        <v>7.0000000000000001E-3</v>
      </c>
      <c r="E22" s="214">
        <v>5.0000000000000001E-3</v>
      </c>
      <c r="F22" s="214">
        <v>4.0000000000000001E-3</v>
      </c>
      <c r="G22" s="7" t="s">
        <v>948</v>
      </c>
      <c r="H22" s="219">
        <v>1</v>
      </c>
      <c r="I22" s="220">
        <v>0.77</v>
      </c>
    </row>
    <row r="23" spans="3:9">
      <c r="C23" s="212" t="s">
        <v>950</v>
      </c>
      <c r="D23" s="221">
        <v>6.8000000000000005E-2</v>
      </c>
      <c r="E23" s="221">
        <v>6.5000000000000002E-2</v>
      </c>
      <c r="F23" s="221">
        <v>5.8999999999999997E-2</v>
      </c>
      <c r="G23" s="7" t="s">
        <v>948</v>
      </c>
      <c r="H23" s="219">
        <v>0.51</v>
      </c>
      <c r="I23" s="220">
        <v>2.0299999999999998</v>
      </c>
    </row>
    <row r="24" spans="3:9">
      <c r="C24" s="212" t="s">
        <v>951</v>
      </c>
      <c r="D24" s="221">
        <v>0.29699999999999999</v>
      </c>
      <c r="E24" s="221">
        <v>0.2</v>
      </c>
      <c r="F24" s="221">
        <v>0.161</v>
      </c>
      <c r="G24" s="7" t="s">
        <v>948</v>
      </c>
      <c r="H24" s="219">
        <v>0.51</v>
      </c>
      <c r="I24" s="220">
        <v>2.1</v>
      </c>
    </row>
    <row r="25" spans="3:9">
      <c r="C25" s="212" t="s">
        <v>952</v>
      </c>
      <c r="D25" s="214">
        <v>0.28999999999999998</v>
      </c>
      <c r="E25" s="214">
        <v>0.22700000000000001</v>
      </c>
      <c r="F25" s="214">
        <v>0.219</v>
      </c>
      <c r="G25" s="7" t="s">
        <v>948</v>
      </c>
      <c r="H25" s="219">
        <v>0.51</v>
      </c>
      <c r="I25" s="220">
        <v>3.2</v>
      </c>
    </row>
    <row r="26" spans="3:9">
      <c r="C26" s="212" t="s">
        <v>953</v>
      </c>
      <c r="D26" s="214">
        <v>0.33300000000000002</v>
      </c>
      <c r="E26" s="214">
        <v>0.19700000000000001</v>
      </c>
      <c r="F26" s="214">
        <v>0.14199999999999999</v>
      </c>
      <c r="G26" s="7" t="s">
        <v>948</v>
      </c>
      <c r="H26" s="219">
        <v>0.51</v>
      </c>
      <c r="I26" s="220">
        <v>1.9</v>
      </c>
    </row>
    <row r="27" spans="3:9">
      <c r="C27" s="212" t="s">
        <v>954</v>
      </c>
      <c r="D27" s="214">
        <v>0.36499999999999999</v>
      </c>
      <c r="E27" s="214">
        <v>0.27</v>
      </c>
      <c r="F27" s="214">
        <v>0.25900000000000001</v>
      </c>
      <c r="G27" s="7" t="s">
        <v>948</v>
      </c>
      <c r="H27" s="219">
        <v>0.51</v>
      </c>
      <c r="I27" s="220">
        <v>2.2999999999999998</v>
      </c>
    </row>
    <row r="28" spans="3:9">
      <c r="C28" s="212" t="s">
        <v>956</v>
      </c>
      <c r="D28" s="214">
        <v>9.5000000000000001E-2</v>
      </c>
      <c r="E28" s="214">
        <v>0.08</v>
      </c>
      <c r="F28" s="214">
        <v>8.5999999999999993E-2</v>
      </c>
      <c r="G28" s="7" t="s">
        <v>955</v>
      </c>
      <c r="H28" s="219">
        <v>1</v>
      </c>
      <c r="I28" s="220">
        <v>0.2</v>
      </c>
    </row>
    <row r="29" spans="3:9" ht="13.5" thickBot="1">
      <c r="C29" s="225" t="s">
        <v>957</v>
      </c>
      <c r="D29" s="224">
        <f>(D22*$I$22+D23*$I$23+D24*$I$24+D25*$I$25+D26*$I$26+D27*$I$27+D28*$I$28)/$I$29</f>
        <v>0.25490639999999998</v>
      </c>
      <c r="E29" s="224">
        <f>(E22*$I$22+E23*$I$23+E24*$I$24+E25*$I$25+E26*$I$26+E27*$I$27+E28*$I$28)/$I$29</f>
        <v>0.18347999999999998</v>
      </c>
      <c r="F29" s="224">
        <f>(F22*$I$22+F23*$I$23+F24*$I$24+F25*$I$25+F26*$I$26+F27*$I$27+F28*$I$28)/$I$29</f>
        <v>0.16355599999999998</v>
      </c>
      <c r="G29" s="106"/>
      <c r="H29" s="106"/>
      <c r="I29" s="222">
        <f>SUM(I22:I28)</f>
        <v>12.5</v>
      </c>
    </row>
    <row r="30" spans="3:9" ht="13.5" thickBot="1"/>
    <row r="31" spans="3:9">
      <c r="C31" s="559" t="s">
        <v>966</v>
      </c>
      <c r="D31" s="446"/>
      <c r="E31" s="446"/>
      <c r="F31" s="446"/>
      <c r="G31" s="446"/>
      <c r="H31" s="446"/>
      <c r="I31" s="560"/>
    </row>
    <row r="32" spans="3:9">
      <c r="C32" s="216"/>
      <c r="D32" s="561" t="s">
        <v>962</v>
      </c>
      <c r="E32" s="561"/>
      <c r="F32" s="561"/>
      <c r="G32" s="561" t="s">
        <v>943</v>
      </c>
      <c r="H32" s="561"/>
      <c r="I32" s="562"/>
    </row>
    <row r="33" spans="3:9">
      <c r="C33" s="217" t="s">
        <v>164</v>
      </c>
      <c r="D33" s="218">
        <v>44651</v>
      </c>
      <c r="E33" s="218">
        <v>45016</v>
      </c>
      <c r="F33" s="218">
        <v>45382</v>
      </c>
      <c r="G33" s="218" t="s">
        <v>945</v>
      </c>
      <c r="H33" s="218" t="s">
        <v>946</v>
      </c>
      <c r="I33" s="223" t="s">
        <v>965</v>
      </c>
    </row>
    <row r="34" spans="3:9">
      <c r="C34" s="212" t="s">
        <v>958</v>
      </c>
      <c r="D34" s="334">
        <v>3.1899999999999998E-2</v>
      </c>
      <c r="E34" s="334">
        <v>3.2599999999999997E-2</v>
      </c>
      <c r="F34" s="334">
        <v>3.27E-2</v>
      </c>
      <c r="G34" s="7" t="s">
        <v>963</v>
      </c>
      <c r="H34" s="219">
        <v>1</v>
      </c>
      <c r="I34" s="237">
        <v>1284</v>
      </c>
    </row>
    <row r="35" spans="3:9" ht="15" customHeight="1">
      <c r="C35" s="212" t="s">
        <v>959</v>
      </c>
      <c r="D35" s="550" t="s">
        <v>12</v>
      </c>
      <c r="E35" s="551"/>
      <c r="F35" s="552"/>
      <c r="G35" s="7" t="s">
        <v>963</v>
      </c>
      <c r="H35" s="219">
        <v>0.51</v>
      </c>
      <c r="I35" s="237">
        <v>2328</v>
      </c>
    </row>
    <row r="36" spans="3:9" ht="15" customHeight="1">
      <c r="C36" s="212" t="s">
        <v>960</v>
      </c>
      <c r="D36" s="553"/>
      <c r="E36" s="554"/>
      <c r="F36" s="555"/>
      <c r="G36" s="7" t="s">
        <v>964</v>
      </c>
      <c r="H36" s="219">
        <v>0.51</v>
      </c>
      <c r="I36" s="237">
        <v>789</v>
      </c>
    </row>
    <row r="37" spans="3:9" ht="15" customHeight="1">
      <c r="C37" s="212" t="s">
        <v>961</v>
      </c>
      <c r="D37" s="556"/>
      <c r="E37" s="557"/>
      <c r="F37" s="558"/>
      <c r="G37" s="7" t="s">
        <v>964</v>
      </c>
      <c r="H37" s="219">
        <v>0.51</v>
      </c>
      <c r="I37" s="237">
        <v>225</v>
      </c>
    </row>
    <row r="38" spans="3:9" ht="13.5" thickBot="1">
      <c r="C38" s="225" t="s">
        <v>1133</v>
      </c>
      <c r="D38" s="333">
        <f>D34</f>
        <v>3.1899999999999998E-2</v>
      </c>
      <c r="E38" s="333">
        <f>E34</f>
        <v>3.2599999999999997E-2</v>
      </c>
      <c r="F38" s="333">
        <f>F34</f>
        <v>3.27E-2</v>
      </c>
      <c r="G38" s="106"/>
      <c r="H38" s="106"/>
      <c r="I38" s="226">
        <f>SUM(I34:I37)</f>
        <v>4626</v>
      </c>
    </row>
  </sheetData>
  <mergeCells count="11">
    <mergeCell ref="C7:C11"/>
    <mergeCell ref="E9:G11"/>
    <mergeCell ref="F7:F8"/>
    <mergeCell ref="G7:G8"/>
    <mergeCell ref="G20:I20"/>
    <mergeCell ref="C19:I19"/>
    <mergeCell ref="D35:F37"/>
    <mergeCell ref="C31:I31"/>
    <mergeCell ref="D32:F32"/>
    <mergeCell ref="G32:I32"/>
    <mergeCell ref="D20:F20"/>
  </mergeCells>
  <hyperlinks>
    <hyperlink ref="F7" r:id="rId1" xr:uid="{FBB634FF-0CEB-4ABB-8560-C8318D646023}"/>
  </hyperlinks>
  <pageMargins left="0.7" right="0.7" top="0.75" bottom="0.75" header="0.3" footer="0.3"/>
  <legacy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05B824-B189-41F5-8A76-35DA9794C6E1}">
  <dimension ref="B1:I39"/>
  <sheetViews>
    <sheetView showGridLines="0" topLeftCell="D8" zoomScaleNormal="100" workbookViewId="0">
      <selection activeCell="E9" sqref="E9:G12"/>
    </sheetView>
  </sheetViews>
  <sheetFormatPr defaultRowHeight="12.75"/>
  <cols>
    <col min="1" max="1" width="9.140625" style="9"/>
    <col min="2" max="2" width="5.140625" style="9" bestFit="1" customWidth="1"/>
    <col min="3" max="3" width="45.5703125" style="9" customWidth="1"/>
    <col min="4" max="4" width="59.7109375" style="9" bestFit="1" customWidth="1"/>
    <col min="5" max="5" width="45.140625" style="9" customWidth="1"/>
    <col min="6" max="6" width="42.7109375" style="9" customWidth="1"/>
    <col min="7" max="7" width="41.28515625" style="9" bestFit="1" customWidth="1"/>
    <col min="8" max="8" width="11.140625" style="9" bestFit="1" customWidth="1"/>
    <col min="9" max="9" width="27" style="9" bestFit="1" customWidth="1"/>
    <col min="10" max="16384" width="9.140625" style="9"/>
  </cols>
  <sheetData>
    <row r="1" spans="2:8" ht="13.5" thickBot="1"/>
    <row r="2" spans="2:8">
      <c r="B2" s="89">
        <v>2</v>
      </c>
      <c r="C2" s="82" t="s">
        <v>2</v>
      </c>
    </row>
    <row r="3" spans="2:8">
      <c r="B3" s="90">
        <v>2.7</v>
      </c>
      <c r="C3" s="84" t="s">
        <v>582</v>
      </c>
    </row>
    <row r="4" spans="2:8" ht="13.5" thickBot="1">
      <c r="B4" s="91" t="s">
        <v>593</v>
      </c>
      <c r="C4" s="100" t="s">
        <v>594</v>
      </c>
    </row>
    <row r="5" spans="2:8" ht="13.5" thickBot="1"/>
    <row r="6" spans="2:8" ht="25.5">
      <c r="C6" s="93" t="s">
        <v>4</v>
      </c>
      <c r="D6" s="94" t="s">
        <v>27</v>
      </c>
      <c r="E6" s="94" t="s">
        <v>6</v>
      </c>
      <c r="F6" s="94" t="s">
        <v>7</v>
      </c>
      <c r="G6" s="63" t="s">
        <v>8</v>
      </c>
      <c r="H6" s="20"/>
    </row>
    <row r="7" spans="2:8" ht="38.25" customHeight="1">
      <c r="C7" s="528" t="s">
        <v>595</v>
      </c>
      <c r="D7" s="29" t="s">
        <v>586</v>
      </c>
      <c r="E7" s="204" t="s">
        <v>197</v>
      </c>
      <c r="F7" s="350" t="s">
        <v>1090</v>
      </c>
      <c r="G7" s="393" t="s">
        <v>1126</v>
      </c>
      <c r="H7" s="19"/>
    </row>
    <row r="8" spans="2:8" ht="51">
      <c r="C8" s="528"/>
      <c r="D8" s="39" t="s">
        <v>587</v>
      </c>
      <c r="E8" s="39" t="s">
        <v>1174</v>
      </c>
      <c r="F8" s="527"/>
      <c r="G8" s="394"/>
    </row>
    <row r="9" spans="2:8" ht="25.5">
      <c r="C9" s="528"/>
      <c r="D9" s="16" t="s">
        <v>596</v>
      </c>
      <c r="E9" s="359" t="s">
        <v>161</v>
      </c>
      <c r="F9" s="360"/>
      <c r="G9" s="361"/>
    </row>
    <row r="10" spans="2:8" ht="15" customHeight="1">
      <c r="C10" s="528"/>
      <c r="D10" s="16" t="s">
        <v>597</v>
      </c>
      <c r="E10" s="371"/>
      <c r="F10" s="372"/>
      <c r="G10" s="373"/>
    </row>
    <row r="11" spans="2:8" ht="15" customHeight="1">
      <c r="C11" s="528"/>
      <c r="D11" s="16" t="s">
        <v>157</v>
      </c>
      <c r="E11" s="371"/>
      <c r="F11" s="372"/>
      <c r="G11" s="373"/>
    </row>
    <row r="12" spans="2:8" ht="15" customHeight="1" thickBot="1">
      <c r="C12" s="529"/>
      <c r="D12" s="107" t="s">
        <v>158</v>
      </c>
      <c r="E12" s="362"/>
      <c r="F12" s="363"/>
      <c r="G12" s="364"/>
    </row>
    <row r="13" spans="2:8" ht="13.5" thickBot="1"/>
    <row r="14" spans="2:8" ht="25.5">
      <c r="C14" s="137" t="s">
        <v>589</v>
      </c>
      <c r="D14" s="108" t="s">
        <v>171</v>
      </c>
      <c r="E14" s="108" t="s">
        <v>172</v>
      </c>
      <c r="F14" s="70" t="s">
        <v>173</v>
      </c>
    </row>
    <row r="15" spans="2:8" ht="13.5" thickBot="1">
      <c r="C15" s="117" t="s">
        <v>598</v>
      </c>
      <c r="D15" s="624">
        <f>D39</f>
        <v>0.1</v>
      </c>
      <c r="E15" s="624">
        <f>E39</f>
        <v>0.1</v>
      </c>
      <c r="F15" s="625">
        <f>F39</f>
        <v>0.1</v>
      </c>
    </row>
    <row r="16" spans="2:8" ht="13.5" thickBot="1">
      <c r="C16" s="205"/>
      <c r="D16" s="206"/>
      <c r="E16" s="206"/>
      <c r="F16" s="207"/>
    </row>
    <row r="17" spans="3:9" ht="25.5">
      <c r="C17" s="137" t="s">
        <v>591</v>
      </c>
      <c r="D17" s="108" t="s">
        <v>171</v>
      </c>
      <c r="E17" s="108" t="s">
        <v>172</v>
      </c>
      <c r="F17" s="70" t="s">
        <v>173</v>
      </c>
    </row>
    <row r="18" spans="3:9" ht="13.5" thickBot="1">
      <c r="C18" s="79" t="s">
        <v>599</v>
      </c>
      <c r="D18" s="235">
        <f>D30</f>
        <v>211.07960160000002</v>
      </c>
      <c r="E18" s="235">
        <f>E30</f>
        <v>174.28019026666664</v>
      </c>
      <c r="F18" s="236">
        <f>F30</f>
        <v>173.86784266666666</v>
      </c>
    </row>
    <row r="19" spans="3:9" ht="13.5" thickBot="1"/>
    <row r="20" spans="3:9">
      <c r="C20" s="568" t="s">
        <v>942</v>
      </c>
      <c r="D20" s="569"/>
      <c r="E20" s="569"/>
      <c r="F20" s="569"/>
      <c r="G20" s="569"/>
      <c r="H20" s="569"/>
      <c r="I20" s="570"/>
    </row>
    <row r="21" spans="3:9">
      <c r="C21" s="229"/>
      <c r="D21" s="564" t="s">
        <v>969</v>
      </c>
      <c r="E21" s="565"/>
      <c r="F21" s="566"/>
      <c r="G21" s="564" t="s">
        <v>943</v>
      </c>
      <c r="H21" s="565"/>
      <c r="I21" s="567"/>
    </row>
    <row r="22" spans="3:9">
      <c r="C22" s="217" t="s">
        <v>164</v>
      </c>
      <c r="D22" s="218">
        <v>44651</v>
      </c>
      <c r="E22" s="218">
        <v>45016</v>
      </c>
      <c r="F22" s="218">
        <v>45382</v>
      </c>
      <c r="G22" s="218" t="s">
        <v>945</v>
      </c>
      <c r="H22" s="218" t="s">
        <v>946</v>
      </c>
      <c r="I22" s="233" t="s">
        <v>947</v>
      </c>
    </row>
    <row r="23" spans="3:9">
      <c r="C23" s="55" t="s">
        <v>949</v>
      </c>
      <c r="D23" s="227">
        <f>8.56/60</f>
        <v>0.14266666666666666</v>
      </c>
      <c r="E23" s="227">
        <f>6.51/60</f>
        <v>0.1085</v>
      </c>
      <c r="F23" s="331">
        <f>4.6/60</f>
        <v>7.6666666666666661E-2</v>
      </c>
      <c r="G23" s="27" t="s">
        <v>948</v>
      </c>
      <c r="H23" s="210">
        <v>1</v>
      </c>
      <c r="I23" s="230">
        <v>0.77</v>
      </c>
    </row>
    <row r="24" spans="3:9">
      <c r="C24" s="55" t="s">
        <v>950</v>
      </c>
      <c r="D24" s="228">
        <f>793/60</f>
        <v>13.216666666666667</v>
      </c>
      <c r="E24" s="228">
        <f>731/60</f>
        <v>12.183333333333334</v>
      </c>
      <c r="F24" s="228">
        <v>10.1</v>
      </c>
      <c r="G24" s="27" t="s">
        <v>948</v>
      </c>
      <c r="H24" s="210">
        <v>0.51</v>
      </c>
      <c r="I24" s="230">
        <v>2.0299999999999998</v>
      </c>
    </row>
    <row r="25" spans="3:9">
      <c r="C25" s="55" t="s">
        <v>951</v>
      </c>
      <c r="D25" s="228">
        <v>424</v>
      </c>
      <c r="E25" s="228">
        <v>332</v>
      </c>
      <c r="F25" s="228">
        <v>309</v>
      </c>
      <c r="G25" s="27" t="s">
        <v>948</v>
      </c>
      <c r="H25" s="210">
        <v>0.51</v>
      </c>
      <c r="I25" s="230">
        <v>2.1</v>
      </c>
    </row>
    <row r="26" spans="3:9">
      <c r="C26" s="55" t="s">
        <v>952</v>
      </c>
      <c r="D26" s="53">
        <f>9304/60</f>
        <v>155.06666666666666</v>
      </c>
      <c r="E26" s="53">
        <v>138</v>
      </c>
      <c r="F26" s="53">
        <v>176</v>
      </c>
      <c r="G26" s="27" t="s">
        <v>948</v>
      </c>
      <c r="H26" s="210">
        <v>0.51</v>
      </c>
      <c r="I26" s="230">
        <v>3.2</v>
      </c>
    </row>
    <row r="27" spans="3:9">
      <c r="C27" s="55" t="s">
        <v>953</v>
      </c>
      <c r="D27" s="53">
        <v>455</v>
      </c>
      <c r="E27" s="53">
        <v>378</v>
      </c>
      <c r="F27" s="53">
        <v>349</v>
      </c>
      <c r="G27" s="27" t="s">
        <v>948</v>
      </c>
      <c r="H27" s="210">
        <v>0.51</v>
      </c>
      <c r="I27" s="230">
        <v>1.9</v>
      </c>
    </row>
    <row r="28" spans="3:9">
      <c r="C28" s="55" t="s">
        <v>954</v>
      </c>
      <c r="D28" s="53">
        <v>155</v>
      </c>
      <c r="E28" s="53">
        <v>127</v>
      </c>
      <c r="F28" s="53">
        <v>119</v>
      </c>
      <c r="G28" s="27" t="s">
        <v>948</v>
      </c>
      <c r="H28" s="210">
        <v>0.51</v>
      </c>
      <c r="I28" s="230">
        <v>2.2999999999999998</v>
      </c>
    </row>
    <row r="29" spans="3:9">
      <c r="C29" s="55" t="s">
        <v>956</v>
      </c>
      <c r="D29" s="53">
        <f>1182.6/60</f>
        <v>19.709999999999997</v>
      </c>
      <c r="E29" s="53">
        <f>1376/60</f>
        <v>22.933333333333334</v>
      </c>
      <c r="F29" s="53">
        <v>19.43</v>
      </c>
      <c r="G29" s="27" t="s">
        <v>955</v>
      </c>
      <c r="H29" s="210">
        <v>1</v>
      </c>
      <c r="I29" s="230">
        <v>0.2</v>
      </c>
    </row>
    <row r="30" spans="3:9" ht="13.5" thickBot="1">
      <c r="C30" s="238" t="s">
        <v>968</v>
      </c>
      <c r="D30" s="234">
        <f>(D23*$I$23+D24*$I$24+D25*$I$25+D26*$I$26+D27*$I$27+D28*$I$28+D29*$I$29)/$I$30</f>
        <v>211.07960160000002</v>
      </c>
      <c r="E30" s="234">
        <f>(E23*$I$23+E24*$I$24+E25*$I$25+E26*$I$26+E27*$I$27+E28*$I$28+E29*$I$29)/$I$30</f>
        <v>174.28019026666664</v>
      </c>
      <c r="F30" s="234">
        <f>(F23*$I$23+F24*$I$24+F25*$I$25+F26*$I$26+F27*$I$27+F28*$I$28+F29*$I$29)/$I$30</f>
        <v>173.86784266666666</v>
      </c>
      <c r="G30" s="231"/>
      <c r="H30" s="231"/>
      <c r="I30" s="232">
        <f>SUM(I23:I29)</f>
        <v>12.5</v>
      </c>
    </row>
    <row r="31" spans="3:9" ht="13.5" thickBot="1">
      <c r="D31" s="209"/>
      <c r="E31" s="209"/>
      <c r="F31" s="209"/>
    </row>
    <row r="32" spans="3:9">
      <c r="C32" s="568" t="s">
        <v>966</v>
      </c>
      <c r="D32" s="569"/>
      <c r="E32" s="569"/>
      <c r="F32" s="569"/>
      <c r="G32" s="569"/>
      <c r="H32" s="569"/>
      <c r="I32" s="570"/>
    </row>
    <row r="33" spans="3:9">
      <c r="C33" s="229"/>
      <c r="D33" s="564" t="s">
        <v>969</v>
      </c>
      <c r="E33" s="565"/>
      <c r="F33" s="566"/>
      <c r="G33" s="564" t="s">
        <v>943</v>
      </c>
      <c r="H33" s="565"/>
      <c r="I33" s="567"/>
    </row>
    <row r="34" spans="3:9">
      <c r="C34" s="217" t="s">
        <v>164</v>
      </c>
      <c r="D34" s="338">
        <v>44651</v>
      </c>
      <c r="E34" s="338">
        <v>45016</v>
      </c>
      <c r="F34" s="338">
        <v>45382</v>
      </c>
      <c r="G34" s="218" t="s">
        <v>945</v>
      </c>
      <c r="H34" s="218" t="s">
        <v>946</v>
      </c>
      <c r="I34" s="233" t="s">
        <v>965</v>
      </c>
    </row>
    <row r="35" spans="3:9" ht="15" customHeight="1">
      <c r="C35" s="336" t="s">
        <v>958</v>
      </c>
      <c r="D35" s="340">
        <v>0.1</v>
      </c>
      <c r="E35" s="340">
        <v>0.1</v>
      </c>
      <c r="F35" s="340">
        <v>0.1</v>
      </c>
      <c r="G35" s="337" t="s">
        <v>963</v>
      </c>
      <c r="H35" s="210">
        <v>1</v>
      </c>
      <c r="I35" s="237">
        <v>1284</v>
      </c>
    </row>
    <row r="36" spans="3:9" ht="15" customHeight="1">
      <c r="C36" s="336" t="s">
        <v>959</v>
      </c>
      <c r="D36" s="563" t="s">
        <v>12</v>
      </c>
      <c r="E36" s="563"/>
      <c r="F36" s="563"/>
      <c r="G36" s="337" t="s">
        <v>963</v>
      </c>
      <c r="H36" s="210">
        <v>0.51</v>
      </c>
      <c r="I36" s="237">
        <v>2328</v>
      </c>
    </row>
    <row r="37" spans="3:9" ht="15" customHeight="1">
      <c r="C37" s="336" t="s">
        <v>960</v>
      </c>
      <c r="D37" s="563"/>
      <c r="E37" s="563"/>
      <c r="F37" s="563"/>
      <c r="G37" s="337" t="s">
        <v>964</v>
      </c>
      <c r="H37" s="210">
        <v>0.26</v>
      </c>
      <c r="I37" s="237">
        <v>789</v>
      </c>
    </row>
    <row r="38" spans="3:9" ht="15" customHeight="1">
      <c r="C38" s="336" t="s">
        <v>961</v>
      </c>
      <c r="D38" s="563"/>
      <c r="E38" s="563"/>
      <c r="F38" s="563"/>
      <c r="G38" s="337" t="s">
        <v>964</v>
      </c>
      <c r="H38" s="210">
        <v>0.26</v>
      </c>
      <c r="I38" s="237">
        <v>225</v>
      </c>
    </row>
    <row r="39" spans="3:9" ht="13.5" thickBot="1">
      <c r="C39" s="238" t="s">
        <v>968</v>
      </c>
      <c r="D39" s="339">
        <f>D35</f>
        <v>0.1</v>
      </c>
      <c r="E39" s="339">
        <f t="shared" ref="E39:F39" si="0">E35</f>
        <v>0.1</v>
      </c>
      <c r="F39" s="339">
        <f t="shared" si="0"/>
        <v>0.1</v>
      </c>
      <c r="G39" s="239"/>
      <c r="H39" s="240"/>
      <c r="I39" s="241">
        <v>4626</v>
      </c>
    </row>
  </sheetData>
  <mergeCells count="11">
    <mergeCell ref="D36:F38"/>
    <mergeCell ref="D33:F33"/>
    <mergeCell ref="G33:I33"/>
    <mergeCell ref="C7:C12"/>
    <mergeCell ref="E9:G12"/>
    <mergeCell ref="F7:F8"/>
    <mergeCell ref="G7:G8"/>
    <mergeCell ref="D21:F21"/>
    <mergeCell ref="G21:I21"/>
    <mergeCell ref="C20:I20"/>
    <mergeCell ref="C32:I32"/>
  </mergeCells>
  <hyperlinks>
    <hyperlink ref="F7" r:id="rId1" xr:uid="{C082F4C4-12A6-400B-AC8E-30ED3A76A5F8}"/>
  </hyperlinks>
  <pageMargins left="0.7" right="0.7" top="0.75" bottom="0.75" header="0.3" footer="0.3"/>
  <pageSetup paperSize="9" orientation="portrait" verticalDpi="0" r:id="rId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956217-0C2B-44D0-BC33-3227138F5182}">
  <dimension ref="B2:H21"/>
  <sheetViews>
    <sheetView showGridLines="0" topLeftCell="A8" workbookViewId="0">
      <selection activeCell="E7" sqref="E7:G16"/>
    </sheetView>
  </sheetViews>
  <sheetFormatPr defaultRowHeight="12.75"/>
  <cols>
    <col min="1" max="1" width="9.140625" style="9"/>
    <col min="2" max="2" width="5.140625" style="9" bestFit="1" customWidth="1"/>
    <col min="3" max="3" width="45.5703125" style="9" customWidth="1"/>
    <col min="4" max="4" width="34" style="9" customWidth="1"/>
    <col min="5" max="5" width="34.140625" style="9" customWidth="1"/>
    <col min="6" max="6" width="35.5703125" style="9" customWidth="1"/>
    <col min="7" max="7" width="31.85546875" style="9" customWidth="1"/>
    <col min="8" max="8" width="42.7109375" style="9" bestFit="1" customWidth="1"/>
    <col min="9" max="9" width="24.28515625" style="9" customWidth="1"/>
    <col min="10" max="16384" width="9.140625" style="9"/>
  </cols>
  <sheetData>
    <row r="2" spans="2:8">
      <c r="B2" s="10">
        <v>2</v>
      </c>
      <c r="C2" s="3" t="s">
        <v>2</v>
      </c>
    </row>
    <row r="3" spans="2:8">
      <c r="B3" s="10">
        <v>2.7</v>
      </c>
      <c r="C3" s="4" t="s">
        <v>582</v>
      </c>
    </row>
    <row r="4" spans="2:8">
      <c r="B4" s="10" t="s">
        <v>600</v>
      </c>
      <c r="C4" s="11" t="s">
        <v>601</v>
      </c>
    </row>
    <row r="6" spans="2:8" ht="25.5">
      <c r="C6" s="5" t="s">
        <v>4</v>
      </c>
      <c r="D6" s="5" t="s">
        <v>27</v>
      </c>
      <c r="E6" s="5" t="s">
        <v>6</v>
      </c>
      <c r="F6" s="5" t="s">
        <v>7</v>
      </c>
      <c r="G6" s="18" t="s">
        <v>8</v>
      </c>
      <c r="H6" s="20"/>
    </row>
    <row r="7" spans="2:8">
      <c r="C7" s="543" t="s">
        <v>602</v>
      </c>
      <c r="D7" s="29" t="s">
        <v>586</v>
      </c>
      <c r="E7" s="359" t="s">
        <v>970</v>
      </c>
      <c r="F7" s="448"/>
      <c r="G7" s="571"/>
      <c r="H7" s="19"/>
    </row>
    <row r="8" spans="2:8" ht="38.25">
      <c r="C8" s="543"/>
      <c r="D8" s="29" t="s">
        <v>603</v>
      </c>
      <c r="E8" s="450"/>
      <c r="F8" s="451"/>
      <c r="G8" s="572"/>
    </row>
    <row r="9" spans="2:8">
      <c r="C9" s="543"/>
      <c r="D9" s="13" t="s">
        <v>604</v>
      </c>
      <c r="E9" s="450"/>
      <c r="F9" s="451"/>
      <c r="G9" s="572"/>
    </row>
    <row r="10" spans="2:8">
      <c r="C10" s="543"/>
      <c r="D10" s="29" t="s">
        <v>605</v>
      </c>
      <c r="E10" s="450"/>
      <c r="F10" s="451"/>
      <c r="G10" s="572"/>
    </row>
    <row r="11" spans="2:8">
      <c r="C11" s="543"/>
      <c r="D11" s="29" t="s">
        <v>606</v>
      </c>
      <c r="E11" s="450"/>
      <c r="F11" s="451"/>
      <c r="G11" s="572"/>
    </row>
    <row r="12" spans="2:8">
      <c r="C12" s="543"/>
      <c r="D12" s="29" t="s">
        <v>607</v>
      </c>
      <c r="E12" s="450"/>
      <c r="F12" s="451"/>
      <c r="G12" s="572"/>
    </row>
    <row r="13" spans="2:8" ht="51">
      <c r="C13" s="543"/>
      <c r="D13" s="39" t="s">
        <v>608</v>
      </c>
      <c r="E13" s="450"/>
      <c r="F13" s="451"/>
      <c r="G13" s="572"/>
    </row>
    <row r="14" spans="2:8" ht="25.5">
      <c r="C14" s="543"/>
      <c r="D14" s="16" t="s">
        <v>609</v>
      </c>
      <c r="E14" s="450"/>
      <c r="F14" s="451"/>
      <c r="G14" s="572"/>
    </row>
    <row r="15" spans="2:8" ht="51">
      <c r="C15" s="543"/>
      <c r="D15" s="16" t="s">
        <v>610</v>
      </c>
      <c r="E15" s="450"/>
      <c r="F15" s="451"/>
      <c r="G15" s="572"/>
    </row>
    <row r="16" spans="2:8">
      <c r="C16" s="543"/>
      <c r="D16" s="16" t="s">
        <v>158</v>
      </c>
      <c r="E16" s="573"/>
      <c r="F16" s="574"/>
      <c r="G16" s="575"/>
    </row>
    <row r="18" spans="3:6" ht="25.5">
      <c r="C18" s="36"/>
      <c r="D18" s="17" t="s">
        <v>1130</v>
      </c>
      <c r="E18" s="17" t="s">
        <v>1129</v>
      </c>
      <c r="F18" s="17" t="s">
        <v>1131</v>
      </c>
    </row>
    <row r="19" spans="3:6">
      <c r="C19" s="21" t="s">
        <v>611</v>
      </c>
      <c r="D19" s="576" t="s">
        <v>161</v>
      </c>
      <c r="E19" s="577"/>
      <c r="F19" s="578"/>
    </row>
    <row r="20" spans="3:6">
      <c r="C20" s="8" t="s">
        <v>612</v>
      </c>
      <c r="D20" s="579"/>
      <c r="E20" s="580"/>
      <c r="F20" s="581"/>
    </row>
    <row r="21" spans="3:6">
      <c r="C21" s="14" t="s">
        <v>613</v>
      </c>
      <c r="D21" s="582"/>
      <c r="E21" s="583"/>
      <c r="F21" s="584"/>
    </row>
  </sheetData>
  <mergeCells count="3">
    <mergeCell ref="C7:C16"/>
    <mergeCell ref="E7:G16"/>
    <mergeCell ref="D19:F21"/>
  </mergeCell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BF3741-BB33-4C41-BA1C-D4454732D744}">
  <dimension ref="B1:H68"/>
  <sheetViews>
    <sheetView showGridLines="0" topLeftCell="C8" zoomScale="101" zoomScaleNormal="100" workbookViewId="0">
      <selection activeCell="E15" sqref="E15"/>
    </sheetView>
  </sheetViews>
  <sheetFormatPr defaultRowHeight="12.75"/>
  <cols>
    <col min="1" max="1" width="9.140625" style="9"/>
    <col min="2" max="2" width="5.140625" style="9" bestFit="1" customWidth="1"/>
    <col min="3" max="3" width="49.28515625" style="9" customWidth="1"/>
    <col min="4" max="4" width="59.7109375" style="9" bestFit="1" customWidth="1"/>
    <col min="5" max="5" width="53.28515625" style="9" bestFit="1" customWidth="1"/>
    <col min="6" max="6" width="42.140625" style="9" bestFit="1" customWidth="1"/>
    <col min="7" max="7" width="57.140625" style="9" bestFit="1" customWidth="1"/>
    <col min="8" max="8" width="42.7109375" style="9" bestFit="1" customWidth="1"/>
    <col min="9" max="9" width="24.28515625" style="9" customWidth="1"/>
    <col min="10" max="16384" width="9.140625" style="9"/>
  </cols>
  <sheetData>
    <row r="1" spans="2:8" ht="13.5" thickBot="1"/>
    <row r="2" spans="2:8">
      <c r="B2" s="89">
        <v>2</v>
      </c>
      <c r="C2" s="82" t="s">
        <v>2</v>
      </c>
    </row>
    <row r="3" spans="2:8">
      <c r="B3" s="90">
        <v>2.7</v>
      </c>
      <c r="C3" s="84" t="s">
        <v>582</v>
      </c>
    </row>
    <row r="4" spans="2:8" ht="13.5" thickBot="1">
      <c r="B4" s="91" t="s">
        <v>614</v>
      </c>
      <c r="C4" s="100" t="s">
        <v>615</v>
      </c>
    </row>
    <row r="5" spans="2:8" ht="13.5" thickBot="1"/>
    <row r="6" spans="2:8">
      <c r="C6" s="93" t="s">
        <v>4</v>
      </c>
      <c r="D6" s="94" t="s">
        <v>27</v>
      </c>
      <c r="E6" s="94" t="s">
        <v>6</v>
      </c>
      <c r="F6" s="94" t="s">
        <v>7</v>
      </c>
      <c r="G6" s="63" t="s">
        <v>8</v>
      </c>
      <c r="H6" s="20"/>
    </row>
    <row r="7" spans="2:8" ht="63.75">
      <c r="C7" s="528" t="s">
        <v>616</v>
      </c>
      <c r="D7" s="45" t="s">
        <v>617</v>
      </c>
      <c r="E7" s="29" t="s">
        <v>974</v>
      </c>
      <c r="F7" s="350" t="s">
        <v>1090</v>
      </c>
      <c r="G7" s="587" t="s">
        <v>1127</v>
      </c>
      <c r="H7" s="19"/>
    </row>
    <row r="8" spans="2:8" ht="15" customHeight="1">
      <c r="C8" s="528"/>
      <c r="D8" s="45" t="s">
        <v>618</v>
      </c>
      <c r="E8" s="39" t="s">
        <v>972</v>
      </c>
      <c r="F8" s="585"/>
      <c r="G8" s="588"/>
    </row>
    <row r="9" spans="2:8" ht="15" customHeight="1">
      <c r="C9" s="528"/>
      <c r="D9" s="46" t="s">
        <v>621</v>
      </c>
      <c r="E9" s="516" t="s">
        <v>973</v>
      </c>
      <c r="F9" s="585"/>
      <c r="G9" s="588"/>
    </row>
    <row r="10" spans="2:8" ht="38.25">
      <c r="C10" s="528"/>
      <c r="D10" s="45" t="s">
        <v>620</v>
      </c>
      <c r="E10" s="517"/>
      <c r="F10" s="585"/>
      <c r="G10" s="588"/>
    </row>
    <row r="11" spans="2:8" ht="15" customHeight="1">
      <c r="C11" s="528"/>
      <c r="D11" s="46" t="s">
        <v>622</v>
      </c>
      <c r="E11" s="517"/>
      <c r="F11" s="585"/>
      <c r="G11" s="588"/>
    </row>
    <row r="12" spans="2:8" ht="25.5">
      <c r="C12" s="528"/>
      <c r="D12" s="29" t="s">
        <v>623</v>
      </c>
      <c r="E12" s="517"/>
      <c r="F12" s="585"/>
      <c r="G12" s="588"/>
    </row>
    <row r="13" spans="2:8" ht="51">
      <c r="C13" s="528"/>
      <c r="D13" s="39" t="s">
        <v>624</v>
      </c>
      <c r="E13" s="590"/>
      <c r="F13" s="585"/>
      <c r="G13" s="589"/>
    </row>
    <row r="14" spans="2:8" ht="38.25">
      <c r="C14" s="528"/>
      <c r="D14" s="16" t="s">
        <v>625</v>
      </c>
      <c r="E14" s="51" t="s">
        <v>971</v>
      </c>
      <c r="F14" s="585"/>
      <c r="G14" s="97">
        <v>128</v>
      </c>
    </row>
    <row r="15" spans="2:8" ht="229.5">
      <c r="C15" s="528"/>
      <c r="D15" s="16" t="s">
        <v>626</v>
      </c>
      <c r="E15" s="16" t="s">
        <v>1039</v>
      </c>
      <c r="F15" s="586"/>
      <c r="G15" s="97" t="s">
        <v>736</v>
      </c>
    </row>
    <row r="16" spans="2:8" ht="25.5">
      <c r="C16" s="528"/>
      <c r="D16" s="16" t="s">
        <v>627</v>
      </c>
      <c r="E16" s="447" t="s">
        <v>161</v>
      </c>
      <c r="F16" s="448"/>
      <c r="G16" s="449"/>
    </row>
    <row r="17" spans="3:7" ht="15" customHeight="1" thickBot="1">
      <c r="C17" s="529"/>
      <c r="D17" s="107" t="s">
        <v>157</v>
      </c>
      <c r="E17" s="453"/>
      <c r="F17" s="454"/>
      <c r="G17" s="455"/>
    </row>
    <row r="19" spans="3:7" ht="13.5" thickBot="1">
      <c r="C19" s="47" t="s">
        <v>621</v>
      </c>
    </row>
    <row r="20" spans="3:7" ht="25.5">
      <c r="C20" s="140" t="s">
        <v>628</v>
      </c>
      <c r="D20" s="242" t="s">
        <v>978</v>
      </c>
      <c r="E20" s="242" t="s">
        <v>979</v>
      </c>
      <c r="F20" s="243" t="s">
        <v>980</v>
      </c>
    </row>
    <row r="21" spans="3:7">
      <c r="C21" s="116" t="s">
        <v>629</v>
      </c>
      <c r="D21" s="50">
        <f>SUM(E51,E52,E55,E56,E58)</f>
        <v>43238</v>
      </c>
      <c r="E21" s="293">
        <f>D21/$D$45</f>
        <v>0.40837953474314537</v>
      </c>
      <c r="F21" s="164">
        <f>SUM(G51,G52,G56,G58)+(20297*10^7)</f>
        <v>285130000000</v>
      </c>
    </row>
    <row r="22" spans="3:7">
      <c r="C22" s="211" t="s">
        <v>630</v>
      </c>
      <c r="D22" s="298">
        <v>0</v>
      </c>
      <c r="E22" s="293">
        <f t="shared" ref="E22:E25" si="0">D22/$D$45</f>
        <v>0</v>
      </c>
      <c r="F22" s="299"/>
    </row>
    <row r="23" spans="3:7">
      <c r="C23" s="114" t="s">
        <v>631</v>
      </c>
      <c r="D23" s="256">
        <f>E54</f>
        <v>4839</v>
      </c>
      <c r="E23" s="293">
        <f t="shared" si="0"/>
        <v>4.5703977256627976E-2</v>
      </c>
      <c r="F23" s="300">
        <f>G54</f>
        <v>0</v>
      </c>
    </row>
    <row r="24" spans="3:7">
      <c r="C24" s="114" t="s">
        <v>632</v>
      </c>
      <c r="D24" s="15">
        <v>0</v>
      </c>
      <c r="E24" s="293">
        <f t="shared" si="0"/>
        <v>0</v>
      </c>
      <c r="F24" s="115"/>
    </row>
    <row r="25" spans="3:7" ht="25.5">
      <c r="C25" s="116" t="s">
        <v>977</v>
      </c>
      <c r="D25" s="256">
        <f>SUM(E53)</f>
        <v>2854</v>
      </c>
      <c r="E25" s="293">
        <f t="shared" si="0"/>
        <v>2.6955807210253407E-2</v>
      </c>
      <c r="F25" s="300">
        <f>G53</f>
        <v>3360000000</v>
      </c>
    </row>
    <row r="26" spans="3:7" ht="13.5" thickBot="1">
      <c r="C26" s="244" t="s">
        <v>633</v>
      </c>
      <c r="D26" s="58">
        <f>SUM(D21:D25)</f>
        <v>50931</v>
      </c>
      <c r="E26" s="626">
        <f>SUM(E21:E25)</f>
        <v>0.48103931921002679</v>
      </c>
      <c r="F26" s="68">
        <f>SUM(F21:F25)</f>
        <v>288490000000</v>
      </c>
    </row>
    <row r="27" spans="3:7" ht="13.5" thickBot="1"/>
    <row r="28" spans="3:7" ht="39" thickBot="1">
      <c r="C28" s="245" t="s">
        <v>620</v>
      </c>
      <c r="D28" s="297">
        <f>0.9*SUM(E62:E68)</f>
        <v>40572.9</v>
      </c>
    </row>
    <row r="30" spans="3:7" ht="13.5" thickBot="1">
      <c r="C30" s="47" t="s">
        <v>622</v>
      </c>
    </row>
    <row r="31" spans="3:7" ht="25.5">
      <c r="C31" s="140" t="s">
        <v>628</v>
      </c>
      <c r="D31" s="242" t="s">
        <v>978</v>
      </c>
      <c r="E31" s="242" t="s">
        <v>979</v>
      </c>
      <c r="F31" s="243" t="s">
        <v>980</v>
      </c>
    </row>
    <row r="32" spans="3:7">
      <c r="C32" s="116" t="s">
        <v>634</v>
      </c>
      <c r="D32" s="33">
        <f>0.2*F49</f>
        <v>1592.4</v>
      </c>
      <c r="E32" s="255">
        <f>D32/$D$45</f>
        <v>1.5040093693625623E-2</v>
      </c>
      <c r="F32" s="307"/>
    </row>
    <row r="33" spans="3:7">
      <c r="C33" s="211" t="s">
        <v>635</v>
      </c>
      <c r="D33" s="251">
        <f>SUM(E50,E57)</f>
        <v>1903</v>
      </c>
      <c r="E33" s="255">
        <f>D33/$D$45</f>
        <v>1.7973686447481513E-2</v>
      </c>
      <c r="F33" s="301">
        <f>SUM(G57,G50)</f>
        <v>1570000000</v>
      </c>
    </row>
    <row r="34" spans="3:7">
      <c r="C34" s="114" t="s">
        <v>636</v>
      </c>
      <c r="D34" s="249">
        <f>0.8*E49</f>
        <v>6369.6</v>
      </c>
      <c r="E34" s="255">
        <f t="shared" ref="E34:E39" si="1">D34/$D$45</f>
        <v>6.0160374774502492E-2</v>
      </c>
      <c r="F34" s="296">
        <f>G49</f>
        <v>34260000000</v>
      </c>
    </row>
    <row r="35" spans="3:7">
      <c r="C35" s="114" t="s">
        <v>637</v>
      </c>
      <c r="D35" s="14"/>
      <c r="E35" s="255">
        <f t="shared" si="1"/>
        <v>0</v>
      </c>
      <c r="F35" s="130"/>
    </row>
    <row r="36" spans="3:7">
      <c r="C36" s="114" t="s">
        <v>638</v>
      </c>
      <c r="D36" s="14"/>
      <c r="E36" s="255">
        <f t="shared" si="1"/>
        <v>0</v>
      </c>
      <c r="F36" s="130"/>
    </row>
    <row r="37" spans="3:7">
      <c r="C37" s="114" t="s">
        <v>639</v>
      </c>
      <c r="D37" s="14"/>
      <c r="E37" s="255">
        <f t="shared" si="1"/>
        <v>0</v>
      </c>
      <c r="F37" s="130"/>
    </row>
    <row r="38" spans="3:7">
      <c r="C38" s="114" t="s">
        <v>640</v>
      </c>
      <c r="D38" s="14"/>
      <c r="E38" s="255">
        <f t="shared" si="1"/>
        <v>0</v>
      </c>
      <c r="F38" s="130"/>
    </row>
    <row r="39" spans="3:7">
      <c r="C39" s="114" t="s">
        <v>641</v>
      </c>
      <c r="D39" s="14"/>
      <c r="E39" s="255">
        <f t="shared" si="1"/>
        <v>0</v>
      </c>
      <c r="F39" s="130"/>
    </row>
    <row r="40" spans="3:7" ht="13.5" thickBot="1">
      <c r="C40" s="244" t="s">
        <v>633</v>
      </c>
      <c r="D40" s="58">
        <f>SUM(D32:D39)</f>
        <v>9865</v>
      </c>
      <c r="E40" s="294">
        <f>SUM(E32:E39)</f>
        <v>9.3174154915609625E-2</v>
      </c>
      <c r="F40" s="68">
        <f>SUM(F32:F39)</f>
        <v>35830000000</v>
      </c>
    </row>
    <row r="41" spans="3:7" ht="13.5" thickBot="1"/>
    <row r="42" spans="3:7" ht="39" thickBot="1">
      <c r="C42" s="245" t="s">
        <v>623</v>
      </c>
      <c r="D42" s="297">
        <f>0.1*SUM(E62:E68)</f>
        <v>4508.1000000000004</v>
      </c>
    </row>
    <row r="44" spans="3:7" ht="13.5" thickBot="1">
      <c r="C44" s="47" t="s">
        <v>975</v>
      </c>
    </row>
    <row r="45" spans="3:7" ht="51.75" thickBot="1">
      <c r="C45" s="281" t="s">
        <v>976</v>
      </c>
      <c r="D45" s="295">
        <f>SUM(D26,D28,D40,D42)</f>
        <v>105877</v>
      </c>
    </row>
    <row r="46" spans="3:7" ht="13.5" thickBot="1"/>
    <row r="47" spans="3:7" ht="36" customHeight="1">
      <c r="C47" s="287"/>
      <c r="D47" s="288"/>
      <c r="E47" s="412" t="s">
        <v>1040</v>
      </c>
      <c r="F47" s="446"/>
      <c r="G47" s="289"/>
    </row>
    <row r="48" spans="3:7">
      <c r="C48" s="160" t="s">
        <v>164</v>
      </c>
      <c r="D48" s="34" t="s">
        <v>1030</v>
      </c>
      <c r="E48" s="34" t="s">
        <v>1053</v>
      </c>
      <c r="F48" s="34" t="s">
        <v>1051</v>
      </c>
      <c r="G48" s="290" t="s">
        <v>1043</v>
      </c>
    </row>
    <row r="49" spans="3:7">
      <c r="C49" s="55" t="s">
        <v>1041</v>
      </c>
      <c r="D49" s="282">
        <f>3094+1030</f>
        <v>4124</v>
      </c>
      <c r="E49" s="33">
        <v>7962</v>
      </c>
      <c r="F49" s="33">
        <f>E49*10^6*10^(-6)</f>
        <v>7962</v>
      </c>
      <c r="G49" s="124">
        <f>3426*10^7</f>
        <v>34260000000</v>
      </c>
    </row>
    <row r="50" spans="3:7">
      <c r="C50" s="283" t="s">
        <v>1042</v>
      </c>
      <c r="D50" s="33">
        <v>447</v>
      </c>
      <c r="E50" s="33">
        <v>1536</v>
      </c>
      <c r="F50" s="33">
        <f t="shared" ref="F50:F58" si="2">E50*10^6*10^(-6)</f>
        <v>1536</v>
      </c>
      <c r="G50" s="308"/>
    </row>
    <row r="51" spans="3:7">
      <c r="C51" s="55" t="s">
        <v>1045</v>
      </c>
      <c r="D51" s="33">
        <v>4150</v>
      </c>
      <c r="E51" s="33">
        <v>18671</v>
      </c>
      <c r="F51" s="33">
        <f t="shared" si="2"/>
        <v>18671</v>
      </c>
      <c r="G51" s="309"/>
    </row>
    <row r="52" spans="3:7">
      <c r="C52" s="55" t="s">
        <v>1022</v>
      </c>
      <c r="D52" s="33">
        <v>1050</v>
      </c>
      <c r="E52" s="33">
        <v>8017</v>
      </c>
      <c r="F52" s="33">
        <f t="shared" si="2"/>
        <v>8017</v>
      </c>
      <c r="G52" s="124">
        <f>3360*10^7</f>
        <v>33600000000</v>
      </c>
    </row>
    <row r="53" spans="3:7">
      <c r="C53" s="283" t="s">
        <v>1036</v>
      </c>
      <c r="D53" s="33">
        <v>483</v>
      </c>
      <c r="E53" s="33">
        <v>2854</v>
      </c>
      <c r="F53" s="33">
        <f t="shared" si="2"/>
        <v>2854</v>
      </c>
      <c r="G53" s="124">
        <f>336*10^7</f>
        <v>3360000000</v>
      </c>
    </row>
    <row r="54" spans="3:7">
      <c r="C54" s="55" t="s">
        <v>1044</v>
      </c>
      <c r="D54" s="33">
        <v>930</v>
      </c>
      <c r="E54" s="33">
        <f>4839</f>
        <v>4839</v>
      </c>
      <c r="F54" s="33">
        <f t="shared" si="2"/>
        <v>4839</v>
      </c>
      <c r="G54" s="124"/>
    </row>
    <row r="55" spans="3:7">
      <c r="C55" s="55" t="s">
        <v>732</v>
      </c>
      <c r="D55" s="33">
        <v>428</v>
      </c>
      <c r="E55" s="33">
        <v>2980</v>
      </c>
      <c r="F55" s="33">
        <f t="shared" si="2"/>
        <v>2980</v>
      </c>
      <c r="G55" s="124"/>
    </row>
    <row r="56" spans="3:7">
      <c r="C56" s="284" t="s">
        <v>768</v>
      </c>
      <c r="D56" s="285">
        <v>1980</v>
      </c>
      <c r="E56" s="285">
        <v>12699</v>
      </c>
      <c r="F56" s="285">
        <f t="shared" si="2"/>
        <v>12699</v>
      </c>
      <c r="G56" s="291">
        <f>4856*10^7</f>
        <v>48560000000</v>
      </c>
    </row>
    <row r="57" spans="3:7">
      <c r="C57" s="284" t="s">
        <v>1056</v>
      </c>
      <c r="D57" s="285">
        <v>126</v>
      </c>
      <c r="E57" s="285">
        <v>367</v>
      </c>
      <c r="F57" s="285">
        <f t="shared" si="2"/>
        <v>367</v>
      </c>
      <c r="G57" s="291">
        <f>157*10^7</f>
        <v>1570000000</v>
      </c>
    </row>
    <row r="58" spans="3:7" ht="13.5" thickBot="1">
      <c r="C58" s="286" t="s">
        <v>766</v>
      </c>
      <c r="D58" s="208">
        <v>120</v>
      </c>
      <c r="E58" s="208">
        <v>871</v>
      </c>
      <c r="F58" s="208">
        <f t="shared" si="2"/>
        <v>871</v>
      </c>
      <c r="G58" s="280"/>
    </row>
    <row r="59" spans="3:7" ht="12.75" customHeight="1" thickBot="1">
      <c r="D59" s="206"/>
      <c r="E59" s="206"/>
      <c r="F59" s="206"/>
      <c r="G59" s="206"/>
    </row>
    <row r="60" spans="3:7" ht="31.5" customHeight="1">
      <c r="C60" s="465"/>
      <c r="D60" s="467"/>
      <c r="E60" s="412" t="s">
        <v>1040</v>
      </c>
      <c r="F60" s="446"/>
      <c r="G60" s="591" t="s">
        <v>1043</v>
      </c>
    </row>
    <row r="61" spans="3:7">
      <c r="C61" s="160" t="s">
        <v>164</v>
      </c>
      <c r="D61" s="34" t="s">
        <v>1030</v>
      </c>
      <c r="E61" s="34" t="s">
        <v>1055</v>
      </c>
      <c r="F61" s="34" t="s">
        <v>1052</v>
      </c>
      <c r="G61" s="592"/>
    </row>
    <row r="62" spans="3:7">
      <c r="C62" s="55" t="s">
        <v>949</v>
      </c>
      <c r="D62" s="7"/>
      <c r="E62" s="292">
        <v>5793</v>
      </c>
      <c r="F62" s="50">
        <f>E62*10^6*10^(-6)</f>
        <v>5793</v>
      </c>
      <c r="G62" s="309"/>
    </row>
    <row r="63" spans="3:7">
      <c r="C63" s="55" t="s">
        <v>1046</v>
      </c>
      <c r="D63" s="593" t="s">
        <v>12</v>
      </c>
      <c r="E63" s="50">
        <v>10024</v>
      </c>
      <c r="F63" s="50">
        <f>E63*10^6*10^(-6)</f>
        <v>10024</v>
      </c>
      <c r="G63" s="179">
        <f>9304*10^7</f>
        <v>93040000000</v>
      </c>
    </row>
    <row r="64" spans="3:7" ht="15" customHeight="1">
      <c r="C64" s="55" t="s">
        <v>1047</v>
      </c>
      <c r="D64" s="594"/>
      <c r="E64" s="50">
        <v>8853</v>
      </c>
      <c r="F64" s="50">
        <f t="shared" ref="F64:F67" si="3">E64*10^6*10^(-6)</f>
        <v>8853</v>
      </c>
      <c r="G64" s="179">
        <f>5444*10^7</f>
        <v>54440000000</v>
      </c>
    </row>
    <row r="65" spans="3:7" ht="15" customHeight="1">
      <c r="C65" s="55" t="s">
        <v>1048</v>
      </c>
      <c r="D65" s="594"/>
      <c r="E65" s="50">
        <v>3195</v>
      </c>
      <c r="F65" s="50">
        <f t="shared" si="3"/>
        <v>3195</v>
      </c>
      <c r="G65" s="179">
        <f>2096*10^7</f>
        <v>20960000000</v>
      </c>
    </row>
    <row r="66" spans="3:7" ht="15" customHeight="1">
      <c r="C66" s="55" t="s">
        <v>1049</v>
      </c>
      <c r="D66" s="594"/>
      <c r="E66" s="50">
        <v>10644</v>
      </c>
      <c r="F66" s="50">
        <f t="shared" si="3"/>
        <v>10644</v>
      </c>
      <c r="G66" s="179">
        <f>7077*10^7</f>
        <v>70770000000</v>
      </c>
    </row>
    <row r="67" spans="3:7" ht="15" customHeight="1">
      <c r="C67" s="55" t="s">
        <v>1050</v>
      </c>
      <c r="D67" s="594"/>
      <c r="E67" s="50">
        <v>6017</v>
      </c>
      <c r="F67" s="50">
        <f t="shared" si="3"/>
        <v>6017</v>
      </c>
      <c r="G67" s="179">
        <f>3803*10^7</f>
        <v>38030000000</v>
      </c>
    </row>
    <row r="68" spans="3:7" ht="15" customHeight="1" thickBot="1">
      <c r="C68" s="286" t="s">
        <v>1054</v>
      </c>
      <c r="D68" s="595"/>
      <c r="E68" s="106">
        <v>555</v>
      </c>
      <c r="F68" s="106">
        <f t="shared" ref="F68" si="4">E68*10^6*10^(-6)</f>
        <v>555</v>
      </c>
      <c r="G68" s="187">
        <f>442*10^7</f>
        <v>4420000000</v>
      </c>
    </row>
  </sheetData>
  <mergeCells count="10">
    <mergeCell ref="G60:G61"/>
    <mergeCell ref="E60:F60"/>
    <mergeCell ref="D63:D68"/>
    <mergeCell ref="C60:D60"/>
    <mergeCell ref="E47:F47"/>
    <mergeCell ref="C7:C17"/>
    <mergeCell ref="E16:G17"/>
    <mergeCell ref="F7:F15"/>
    <mergeCell ref="G7:G13"/>
    <mergeCell ref="E9:E13"/>
  </mergeCells>
  <hyperlinks>
    <hyperlink ref="F7" r:id="rId1" xr:uid="{2EC95587-C6D4-407F-AE02-0968B109981A}"/>
  </hyperlink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813BCA-F66B-4934-BECA-1891368D32E2}">
  <dimension ref="B1:L66"/>
  <sheetViews>
    <sheetView showGridLines="0" topLeftCell="C17" workbookViewId="0">
      <selection activeCell="E11" sqref="E11"/>
    </sheetView>
  </sheetViews>
  <sheetFormatPr defaultRowHeight="12.75"/>
  <cols>
    <col min="1" max="1" width="9.140625" style="9"/>
    <col min="2" max="2" width="5.140625" style="9" bestFit="1" customWidth="1"/>
    <col min="3" max="3" width="45.5703125" style="9" customWidth="1"/>
    <col min="4" max="4" width="63" style="9" customWidth="1"/>
    <col min="5" max="5" width="34.5703125" style="9" customWidth="1"/>
    <col min="6" max="6" width="33.42578125" style="9" customWidth="1"/>
    <col min="7" max="7" width="41.28515625" style="9" bestFit="1" customWidth="1"/>
    <col min="8" max="8" width="17.140625" style="9" bestFit="1" customWidth="1"/>
    <col min="9" max="9" width="16.85546875" style="9" bestFit="1" customWidth="1"/>
    <col min="10" max="10" width="13.42578125" style="9" bestFit="1" customWidth="1"/>
    <col min="11" max="11" width="16.7109375" style="9" bestFit="1" customWidth="1"/>
    <col min="12" max="12" width="13.140625" style="9" bestFit="1" customWidth="1"/>
    <col min="13" max="16384" width="9.140625" style="9"/>
  </cols>
  <sheetData>
    <row r="1" spans="2:8" ht="13.5" thickBot="1"/>
    <row r="2" spans="2:8">
      <c r="B2" s="89">
        <v>2</v>
      </c>
      <c r="C2" s="82" t="s">
        <v>2</v>
      </c>
    </row>
    <row r="3" spans="2:8">
      <c r="B3" s="90">
        <v>2.7</v>
      </c>
      <c r="C3" s="84" t="s">
        <v>582</v>
      </c>
    </row>
    <row r="4" spans="2:8" ht="13.5" thickBot="1">
      <c r="B4" s="91" t="s">
        <v>642</v>
      </c>
      <c r="C4" s="100" t="s">
        <v>643</v>
      </c>
    </row>
    <row r="5" spans="2:8" ht="13.5" thickBot="1"/>
    <row r="6" spans="2:8" ht="25.5">
      <c r="C6" s="93" t="s">
        <v>4</v>
      </c>
      <c r="D6" s="94" t="s">
        <v>27</v>
      </c>
      <c r="E6" s="94" t="s">
        <v>6</v>
      </c>
      <c r="F6" s="94" t="s">
        <v>7</v>
      </c>
      <c r="G6" s="63" t="s">
        <v>8</v>
      </c>
      <c r="H6" s="20"/>
    </row>
    <row r="7" spans="2:8" ht="38.25" customHeight="1">
      <c r="C7" s="528" t="s">
        <v>644</v>
      </c>
      <c r="D7" s="45" t="s">
        <v>645</v>
      </c>
      <c r="E7" s="16" t="s">
        <v>985</v>
      </c>
      <c r="F7" s="350" t="s">
        <v>1090</v>
      </c>
      <c r="G7" s="393" t="s">
        <v>1128</v>
      </c>
      <c r="H7" s="19"/>
    </row>
    <row r="8" spans="2:8" ht="15" customHeight="1">
      <c r="C8" s="528"/>
      <c r="D8" s="46" t="s">
        <v>646</v>
      </c>
      <c r="E8" s="600" t="s">
        <v>197</v>
      </c>
      <c r="F8" s="537"/>
      <c r="G8" s="411"/>
    </row>
    <row r="9" spans="2:8" ht="15" customHeight="1">
      <c r="C9" s="528"/>
      <c r="D9" s="46" t="s">
        <v>647</v>
      </c>
      <c r="E9" s="600"/>
      <c r="F9" s="537"/>
      <c r="G9" s="411"/>
    </row>
    <row r="10" spans="2:8" ht="38.25">
      <c r="C10" s="528"/>
      <c r="D10" s="45" t="s">
        <v>648</v>
      </c>
      <c r="E10" s="600"/>
      <c r="F10" s="537"/>
      <c r="G10" s="411"/>
    </row>
    <row r="11" spans="2:8" ht="102">
      <c r="C11" s="528"/>
      <c r="D11" s="46" t="s">
        <v>649</v>
      </c>
      <c r="E11" s="16" t="s">
        <v>1012</v>
      </c>
      <c r="F11" s="538"/>
      <c r="G11" s="394"/>
    </row>
    <row r="12" spans="2:8" ht="25.5">
      <c r="C12" s="528"/>
      <c r="D12" s="29" t="s">
        <v>650</v>
      </c>
      <c r="E12" s="359" t="s">
        <v>161</v>
      </c>
      <c r="F12" s="360"/>
      <c r="G12" s="361"/>
    </row>
    <row r="13" spans="2:8" ht="15" customHeight="1" thickBot="1">
      <c r="C13" s="529"/>
      <c r="D13" s="107" t="s">
        <v>157</v>
      </c>
      <c r="E13" s="362"/>
      <c r="F13" s="363"/>
      <c r="G13" s="364"/>
    </row>
    <row r="15" spans="2:8" ht="13.5" thickBot="1">
      <c r="C15" s="47" t="s">
        <v>646</v>
      </c>
    </row>
    <row r="16" spans="2:8" ht="25.5">
      <c r="C16" s="140" t="s">
        <v>628</v>
      </c>
      <c r="D16" s="242" t="s">
        <v>981</v>
      </c>
      <c r="E16" s="242" t="s">
        <v>982</v>
      </c>
      <c r="F16" s="242" t="s">
        <v>983</v>
      </c>
      <c r="G16" s="243" t="s">
        <v>984</v>
      </c>
    </row>
    <row r="17" spans="3:10">
      <c r="C17" s="116" t="s">
        <v>629</v>
      </c>
      <c r="D17" s="33">
        <f>SUM(H43:H50)</f>
        <v>8571.5</v>
      </c>
      <c r="E17" s="253">
        <f>D17/$D$36</f>
        <v>0.58283752082412543</v>
      </c>
      <c r="F17" s="33">
        <f>SUM(J43:J50)</f>
        <v>8571.5</v>
      </c>
      <c r="G17" s="259">
        <f>F17/$G$36</f>
        <v>0.27444168734491314</v>
      </c>
    </row>
    <row r="18" spans="3:10">
      <c r="C18" s="211" t="s">
        <v>630</v>
      </c>
      <c r="D18" s="248">
        <v>0</v>
      </c>
      <c r="E18" s="255">
        <f t="shared" ref="E18:E21" si="0">D18/$D$36</f>
        <v>0</v>
      </c>
      <c r="F18" s="248">
        <v>0</v>
      </c>
      <c r="G18" s="261">
        <f t="shared" ref="G18:G21" si="1">F18/$G$36</f>
        <v>0</v>
      </c>
    </row>
    <row r="19" spans="3:10">
      <c r="C19" s="114" t="s">
        <v>631</v>
      </c>
      <c r="D19" s="249">
        <f>SUM(H51:H52)</f>
        <v>288</v>
      </c>
      <c r="E19" s="253">
        <f t="shared" si="0"/>
        <v>1.9583177506544727E-2</v>
      </c>
      <c r="F19" s="249">
        <f>SUM(J51:J52)</f>
        <v>288</v>
      </c>
      <c r="G19" s="259">
        <f t="shared" si="1"/>
        <v>9.2211638517569836E-3</v>
      </c>
    </row>
    <row r="20" spans="3:10">
      <c r="C20" s="114" t="s">
        <v>632</v>
      </c>
      <c r="D20" s="53">
        <v>0</v>
      </c>
      <c r="E20" s="255">
        <f t="shared" si="0"/>
        <v>0</v>
      </c>
      <c r="F20" s="53">
        <v>0</v>
      </c>
      <c r="G20" s="261">
        <f t="shared" si="1"/>
        <v>0</v>
      </c>
    </row>
    <row r="21" spans="3:10" ht="25.5">
      <c r="C21" s="131" t="s">
        <v>986</v>
      </c>
      <c r="D21" s="256">
        <f>SUM(H53:H54)</f>
        <v>443</v>
      </c>
      <c r="E21" s="257">
        <f t="shared" si="0"/>
        <v>3.0122734845136504E-2</v>
      </c>
      <c r="F21" s="256">
        <f>D21+120</f>
        <v>563</v>
      </c>
      <c r="G21" s="259">
        <f t="shared" si="1"/>
        <v>1.8026094612983271E-2</v>
      </c>
    </row>
    <row r="22" spans="3:10" ht="13.5" thickBot="1">
      <c r="C22" s="244" t="s">
        <v>651</v>
      </c>
      <c r="D22" s="58">
        <f>SUM(D17:D21)</f>
        <v>9302.5</v>
      </c>
      <c r="E22" s="254">
        <f>SUM(E17:E21)</f>
        <v>0.63254343317580664</v>
      </c>
      <c r="F22" s="58">
        <f>SUM(F17:F21)</f>
        <v>9422.5</v>
      </c>
      <c r="G22" s="260">
        <f>SUM(G17:G21)</f>
        <v>0.30168894580965339</v>
      </c>
    </row>
    <row r="24" spans="3:10" ht="13.5" thickBot="1">
      <c r="C24" s="47" t="s">
        <v>647</v>
      </c>
    </row>
    <row r="25" spans="3:10" ht="25.5">
      <c r="C25" s="140" t="s">
        <v>628</v>
      </c>
      <c r="D25" s="242" t="s">
        <v>981</v>
      </c>
      <c r="E25" s="242" t="s">
        <v>982</v>
      </c>
      <c r="F25" s="242" t="s">
        <v>1016</v>
      </c>
      <c r="G25" s="243" t="s">
        <v>1017</v>
      </c>
      <c r="I25" s="258"/>
      <c r="J25" s="258"/>
    </row>
    <row r="26" spans="3:10">
      <c r="C26" s="116" t="s">
        <v>634</v>
      </c>
      <c r="D26" s="33">
        <f>SUM(H62)</f>
        <v>1034</v>
      </c>
      <c r="E26" s="253">
        <f t="shared" ref="E26:E33" si="2">D26/$D$36</f>
        <v>7.0309047020025162E-2</v>
      </c>
      <c r="F26" s="38">
        <v>1034</v>
      </c>
      <c r="G26" s="259">
        <f t="shared" ref="G26:G33" si="3">F26/$G$36</f>
        <v>3.3106539662210839E-2</v>
      </c>
    </row>
    <row r="27" spans="3:10">
      <c r="C27" s="211" t="s">
        <v>635</v>
      </c>
      <c r="D27" s="251">
        <f>SUM(H55:H60)</f>
        <v>880</v>
      </c>
      <c r="E27" s="253">
        <f t="shared" si="2"/>
        <v>5.9837486825553329E-2</v>
      </c>
      <c r="F27" s="251">
        <f>D27+2800+600</f>
        <v>4280</v>
      </c>
      <c r="G27" s="259">
        <f t="shared" si="3"/>
        <v>0.13703674057472184</v>
      </c>
    </row>
    <row r="28" spans="3:10">
      <c r="C28" s="114" t="s">
        <v>636</v>
      </c>
      <c r="D28" s="249">
        <f>SUM(H61)</f>
        <v>3490</v>
      </c>
      <c r="E28" s="253">
        <f t="shared" si="2"/>
        <v>0.23731003297861489</v>
      </c>
      <c r="F28" s="249">
        <f>D28+1028+4478+7500</f>
        <v>16496</v>
      </c>
      <c r="G28" s="259">
        <f t="shared" si="3"/>
        <v>0.52816777395341397</v>
      </c>
    </row>
    <row r="29" spans="3:10">
      <c r="C29" s="114" t="s">
        <v>637</v>
      </c>
      <c r="D29" s="33">
        <v>0</v>
      </c>
      <c r="E29" s="255">
        <f t="shared" si="2"/>
        <v>0</v>
      </c>
      <c r="F29" s="53">
        <v>0</v>
      </c>
      <c r="G29" s="261">
        <f t="shared" si="3"/>
        <v>0</v>
      </c>
    </row>
    <row r="30" spans="3:10">
      <c r="C30" s="114" t="s">
        <v>638</v>
      </c>
      <c r="D30" s="33">
        <v>0</v>
      </c>
      <c r="E30" s="255">
        <f t="shared" si="2"/>
        <v>0</v>
      </c>
      <c r="F30" s="53">
        <v>0</v>
      </c>
      <c r="G30" s="261">
        <f t="shared" si="3"/>
        <v>0</v>
      </c>
    </row>
    <row r="31" spans="3:10">
      <c r="C31" s="114" t="s">
        <v>639</v>
      </c>
      <c r="D31" s="33">
        <v>0</v>
      </c>
      <c r="E31" s="255">
        <f t="shared" si="2"/>
        <v>0</v>
      </c>
      <c r="F31" s="53">
        <v>0</v>
      </c>
      <c r="G31" s="261">
        <f t="shared" si="3"/>
        <v>0</v>
      </c>
    </row>
    <row r="32" spans="3:10">
      <c r="C32" s="114" t="s">
        <v>640</v>
      </c>
      <c r="D32" s="33">
        <v>0</v>
      </c>
      <c r="E32" s="255">
        <f t="shared" si="2"/>
        <v>0</v>
      </c>
      <c r="F32" s="53">
        <v>0</v>
      </c>
      <c r="G32" s="261">
        <f t="shared" si="3"/>
        <v>0</v>
      </c>
    </row>
    <row r="33" spans="3:12">
      <c r="C33" s="114" t="s">
        <v>641</v>
      </c>
      <c r="D33" s="33">
        <v>0</v>
      </c>
      <c r="E33" s="255">
        <f t="shared" si="2"/>
        <v>0</v>
      </c>
      <c r="F33" s="53">
        <v>0</v>
      </c>
      <c r="G33" s="261">
        <f t="shared" si="3"/>
        <v>0</v>
      </c>
    </row>
    <row r="34" spans="3:12" ht="13.5" thickBot="1">
      <c r="C34" s="244" t="s">
        <v>652</v>
      </c>
      <c r="D34" s="58">
        <f>SUM(D26:D33)</f>
        <v>5404</v>
      </c>
      <c r="E34" s="254">
        <f>SUM(E26:E33)</f>
        <v>0.36745656682419336</v>
      </c>
      <c r="F34" s="58">
        <f>SUM(F26:F33)</f>
        <v>21810</v>
      </c>
      <c r="G34" s="260">
        <f>SUM(G26:G33)</f>
        <v>0.69831105419034667</v>
      </c>
    </row>
    <row r="35" spans="3:12" ht="13.5" thickBot="1"/>
    <row r="36" spans="3:12" s="24" customFormat="1" ht="64.5" thickBot="1">
      <c r="C36" s="281" t="s">
        <v>1015</v>
      </c>
      <c r="D36" s="252">
        <f>SUM(D22,D34)</f>
        <v>14706.5</v>
      </c>
      <c r="F36" s="281" t="s">
        <v>1018</v>
      </c>
      <c r="G36" s="252">
        <f>SUM(F22,F34)</f>
        <v>31232.5</v>
      </c>
    </row>
    <row r="38" spans="3:12" ht="15">
      <c r="C38" s="47" t="s">
        <v>1008</v>
      </c>
      <c r="D38" s="1"/>
      <c r="E38" s="1"/>
      <c r="F38" s="1"/>
      <c r="G38" s="1"/>
      <c r="H38" s="1"/>
      <c r="I38" s="1"/>
      <c r="J38" s="1"/>
      <c r="K38" s="1"/>
      <c r="L38" s="1"/>
    </row>
    <row r="39" spans="3:12" ht="15">
      <c r="C39" s="47" t="s">
        <v>1009</v>
      </c>
      <c r="D39" s="1"/>
      <c r="E39" s="1"/>
      <c r="F39" s="1"/>
      <c r="G39" s="1"/>
      <c r="H39" s="1"/>
      <c r="I39" s="1"/>
      <c r="J39" s="1"/>
      <c r="K39" s="1"/>
      <c r="L39" s="1"/>
    </row>
    <row r="40" spans="3:12" ht="15.75" thickBot="1">
      <c r="C40" s="47" t="s">
        <v>1010</v>
      </c>
      <c r="D40" s="1"/>
      <c r="E40" s="1"/>
      <c r="F40" s="1"/>
      <c r="G40" s="1"/>
      <c r="H40" s="1"/>
      <c r="I40" s="1"/>
      <c r="J40" s="1"/>
      <c r="K40" s="1"/>
      <c r="L40" s="1"/>
    </row>
    <row r="41" spans="3:12" ht="15">
      <c r="C41" s="568" t="s">
        <v>988</v>
      </c>
      <c r="D41" s="569"/>
      <c r="E41" s="569"/>
      <c r="F41" s="596"/>
      <c r="G41" s="597" t="s">
        <v>164</v>
      </c>
      <c r="H41" s="599" t="s">
        <v>987</v>
      </c>
      <c r="I41" s="569"/>
      <c r="J41" s="570"/>
      <c r="K41" s="1"/>
      <c r="L41" s="1"/>
    </row>
    <row r="42" spans="3:12">
      <c r="C42" s="262" t="s">
        <v>989</v>
      </c>
      <c r="D42" s="177" t="s">
        <v>990</v>
      </c>
      <c r="E42" s="177" t="s">
        <v>991</v>
      </c>
      <c r="F42" s="177" t="s">
        <v>946</v>
      </c>
      <c r="G42" s="598"/>
      <c r="H42" s="246">
        <v>45382</v>
      </c>
      <c r="I42" s="246">
        <v>45016</v>
      </c>
      <c r="J42" s="263">
        <v>44651</v>
      </c>
    </row>
    <row r="43" spans="3:12">
      <c r="C43" s="55" t="s">
        <v>992</v>
      </c>
      <c r="D43" s="7" t="s">
        <v>629</v>
      </c>
      <c r="E43" s="7" t="s">
        <v>993</v>
      </c>
      <c r="F43" s="219">
        <v>1</v>
      </c>
      <c r="G43" s="22" t="s">
        <v>1014</v>
      </c>
      <c r="H43" s="50">
        <f>500+250</f>
        <v>750</v>
      </c>
      <c r="I43" s="50">
        <f>500+250</f>
        <v>750</v>
      </c>
      <c r="J43" s="179">
        <f>500+250</f>
        <v>750</v>
      </c>
    </row>
    <row r="44" spans="3:12">
      <c r="C44" s="55" t="s">
        <v>992</v>
      </c>
      <c r="D44" s="7" t="s">
        <v>629</v>
      </c>
      <c r="E44" s="7" t="s">
        <v>993</v>
      </c>
      <c r="F44" s="219">
        <v>1</v>
      </c>
      <c r="G44" s="22" t="s">
        <v>732</v>
      </c>
      <c r="H44" s="50">
        <f>67.5+120+120+120</f>
        <v>427.5</v>
      </c>
      <c r="I44" s="50">
        <f>67.5+120+120+120</f>
        <v>427.5</v>
      </c>
      <c r="J44" s="179">
        <f>67.5+120+120+120</f>
        <v>427.5</v>
      </c>
    </row>
    <row r="45" spans="3:12">
      <c r="C45" s="55" t="s">
        <v>992</v>
      </c>
      <c r="D45" s="7" t="s">
        <v>629</v>
      </c>
      <c r="E45" s="7" t="s">
        <v>993</v>
      </c>
      <c r="F45" s="219">
        <v>0.74</v>
      </c>
      <c r="G45" s="22" t="s">
        <v>733</v>
      </c>
      <c r="H45" s="50">
        <f>525+525</f>
        <v>1050</v>
      </c>
      <c r="I45" s="50">
        <f t="shared" ref="I45:J45" si="4">525+525</f>
        <v>1050</v>
      </c>
      <c r="J45" s="179">
        <f t="shared" si="4"/>
        <v>1050</v>
      </c>
    </row>
    <row r="46" spans="3:12">
      <c r="C46" s="55" t="s">
        <v>992</v>
      </c>
      <c r="D46" s="7" t="s">
        <v>629</v>
      </c>
      <c r="E46" s="7" t="s">
        <v>993</v>
      </c>
      <c r="F46" s="219">
        <v>1</v>
      </c>
      <c r="G46" s="22" t="s">
        <v>734</v>
      </c>
      <c r="H46" s="50">
        <f>830+830+830+830+830</f>
        <v>4150</v>
      </c>
      <c r="I46" s="50">
        <f t="shared" ref="I46:J46" si="5">830+830+830+830+830</f>
        <v>4150</v>
      </c>
      <c r="J46" s="179">
        <f t="shared" si="5"/>
        <v>4150</v>
      </c>
    </row>
    <row r="47" spans="3:12">
      <c r="C47" s="55" t="s">
        <v>992</v>
      </c>
      <c r="D47" s="7" t="s">
        <v>629</v>
      </c>
      <c r="E47" s="7" t="s">
        <v>993</v>
      </c>
      <c r="F47" s="219">
        <v>0.2</v>
      </c>
      <c r="G47" s="7" t="s">
        <v>735</v>
      </c>
      <c r="H47" s="50">
        <f>660+660+660</f>
        <v>1980</v>
      </c>
      <c r="I47" s="50">
        <f t="shared" ref="I47:J47" si="6">660+660+660</f>
        <v>1980</v>
      </c>
      <c r="J47" s="179">
        <f t="shared" si="6"/>
        <v>1980</v>
      </c>
    </row>
    <row r="48" spans="3:12">
      <c r="C48" s="55" t="s">
        <v>992</v>
      </c>
      <c r="D48" s="7" t="s">
        <v>629</v>
      </c>
      <c r="E48" s="7" t="s">
        <v>993</v>
      </c>
      <c r="F48" s="219">
        <v>0.74</v>
      </c>
      <c r="G48" s="7" t="s">
        <v>996</v>
      </c>
      <c r="H48" s="50">
        <v>120</v>
      </c>
      <c r="I48" s="50">
        <v>120</v>
      </c>
      <c r="J48" s="179">
        <v>120</v>
      </c>
    </row>
    <row r="49" spans="3:10">
      <c r="C49" s="55" t="s">
        <v>992</v>
      </c>
      <c r="D49" s="7" t="s">
        <v>629</v>
      </c>
      <c r="E49" s="7" t="s">
        <v>993</v>
      </c>
      <c r="F49" s="219">
        <v>0.74</v>
      </c>
      <c r="G49" s="7" t="s">
        <v>997</v>
      </c>
      <c r="H49" s="50">
        <f>5*8</f>
        <v>40</v>
      </c>
      <c r="I49" s="50">
        <f t="shared" ref="I49:J49" si="7">5*8</f>
        <v>40</v>
      </c>
      <c r="J49" s="179">
        <f t="shared" si="7"/>
        <v>40</v>
      </c>
    </row>
    <row r="50" spans="3:10">
      <c r="C50" s="55" t="s">
        <v>1001</v>
      </c>
      <c r="D50" s="7" t="s">
        <v>629</v>
      </c>
      <c r="E50" s="7" t="s">
        <v>993</v>
      </c>
      <c r="F50" s="219">
        <v>0.3</v>
      </c>
      <c r="G50" s="7" t="s">
        <v>1000</v>
      </c>
      <c r="H50" s="50">
        <v>54</v>
      </c>
      <c r="I50" s="50">
        <v>54</v>
      </c>
      <c r="J50" s="179">
        <v>54</v>
      </c>
    </row>
    <row r="51" spans="3:10">
      <c r="C51" s="55" t="s">
        <v>992</v>
      </c>
      <c r="D51" s="7" t="s">
        <v>1011</v>
      </c>
      <c r="E51" s="7" t="s">
        <v>993</v>
      </c>
      <c r="F51" s="219">
        <v>1</v>
      </c>
      <c r="G51" s="7" t="s">
        <v>1013</v>
      </c>
      <c r="H51" s="50">
        <v>180</v>
      </c>
      <c r="I51" s="50">
        <v>180</v>
      </c>
      <c r="J51" s="179">
        <v>180</v>
      </c>
    </row>
    <row r="52" spans="3:10">
      <c r="C52" s="55" t="s">
        <v>992</v>
      </c>
      <c r="D52" s="7" t="s">
        <v>1011</v>
      </c>
      <c r="E52" s="7" t="s">
        <v>993</v>
      </c>
      <c r="F52" s="219">
        <v>0.51</v>
      </c>
      <c r="G52" s="7" t="s">
        <v>999</v>
      </c>
      <c r="H52" s="50">
        <v>108</v>
      </c>
      <c r="I52" s="50">
        <v>108</v>
      </c>
      <c r="J52" s="179">
        <v>108</v>
      </c>
    </row>
    <row r="53" spans="3:10">
      <c r="C53" s="55" t="s">
        <v>992</v>
      </c>
      <c r="D53" s="7" t="s">
        <v>994</v>
      </c>
      <c r="E53" s="7" t="s">
        <v>995</v>
      </c>
      <c r="F53" s="219">
        <v>1</v>
      </c>
      <c r="G53" s="7" t="s">
        <v>766</v>
      </c>
      <c r="H53" s="50">
        <f>45+45+30</f>
        <v>120</v>
      </c>
      <c r="I53" s="50">
        <f t="shared" ref="I53:J53" si="8">45+45+30</f>
        <v>120</v>
      </c>
      <c r="J53" s="179">
        <f t="shared" si="8"/>
        <v>120</v>
      </c>
    </row>
    <row r="54" spans="3:10">
      <c r="C54" s="55" t="s">
        <v>992</v>
      </c>
      <c r="D54" s="7" t="s">
        <v>994</v>
      </c>
      <c r="E54" s="7" t="s">
        <v>995</v>
      </c>
      <c r="F54" s="219">
        <v>0.74</v>
      </c>
      <c r="G54" s="7" t="s">
        <v>998</v>
      </c>
      <c r="H54" s="50">
        <f>120+67.5+67.5+68</f>
        <v>323</v>
      </c>
      <c r="I54" s="50">
        <f>120+67.5+67.5+68</f>
        <v>323</v>
      </c>
      <c r="J54" s="179">
        <f>120+67.5+67.5</f>
        <v>255</v>
      </c>
    </row>
    <row r="55" spans="3:10">
      <c r="C55" s="55" t="s">
        <v>992</v>
      </c>
      <c r="D55" s="7" t="s">
        <v>635</v>
      </c>
      <c r="E55" s="7" t="s">
        <v>995</v>
      </c>
      <c r="F55" s="219">
        <v>1</v>
      </c>
      <c r="G55" s="7" t="s">
        <v>764</v>
      </c>
      <c r="H55" s="50">
        <v>300</v>
      </c>
      <c r="I55" s="50">
        <v>300</v>
      </c>
      <c r="J55" s="179">
        <v>300</v>
      </c>
    </row>
    <row r="56" spans="3:10">
      <c r="C56" s="55" t="s">
        <v>992</v>
      </c>
      <c r="D56" s="7" t="s">
        <v>635</v>
      </c>
      <c r="E56" s="7" t="s">
        <v>995</v>
      </c>
      <c r="F56" s="219">
        <v>1</v>
      </c>
      <c r="G56" s="7" t="s">
        <v>765</v>
      </c>
      <c r="H56" s="50">
        <v>75</v>
      </c>
      <c r="I56" s="50">
        <v>75</v>
      </c>
      <c r="J56" s="179">
        <v>75</v>
      </c>
    </row>
    <row r="57" spans="3:10">
      <c r="C57" s="55" t="s">
        <v>992</v>
      </c>
      <c r="D57" s="7" t="s">
        <v>635</v>
      </c>
      <c r="E57" s="7" t="s">
        <v>995</v>
      </c>
      <c r="F57" s="219">
        <v>1</v>
      </c>
      <c r="G57" s="7" t="s">
        <v>767</v>
      </c>
      <c r="H57" s="50">
        <v>72</v>
      </c>
      <c r="I57" s="50">
        <v>72</v>
      </c>
      <c r="J57" s="179">
        <v>72</v>
      </c>
    </row>
    <row r="58" spans="3:10">
      <c r="C58" s="55" t="s">
        <v>1001</v>
      </c>
      <c r="D58" s="7" t="s">
        <v>635</v>
      </c>
      <c r="E58" s="7" t="s">
        <v>995</v>
      </c>
      <c r="F58" s="219">
        <v>0.26</v>
      </c>
      <c r="G58" s="22" t="s">
        <v>1002</v>
      </c>
      <c r="H58" s="50">
        <v>126</v>
      </c>
      <c r="I58" s="50">
        <v>126</v>
      </c>
      <c r="J58" s="179">
        <v>126</v>
      </c>
    </row>
    <row r="59" spans="3:10">
      <c r="C59" s="55" t="s">
        <v>1001</v>
      </c>
      <c r="D59" s="7" t="s">
        <v>635</v>
      </c>
      <c r="E59" s="7" t="s">
        <v>995</v>
      </c>
      <c r="F59" s="219">
        <v>0.5</v>
      </c>
      <c r="G59" s="22" t="s">
        <v>1003</v>
      </c>
      <c r="H59" s="50">
        <v>120</v>
      </c>
      <c r="I59" s="50">
        <v>120</v>
      </c>
      <c r="J59" s="179">
        <v>120</v>
      </c>
    </row>
    <row r="60" spans="3:10">
      <c r="C60" s="55" t="s">
        <v>1001</v>
      </c>
      <c r="D60" s="7" t="s">
        <v>635</v>
      </c>
      <c r="E60" s="7" t="s">
        <v>995</v>
      </c>
      <c r="F60" s="219">
        <v>0.5</v>
      </c>
      <c r="G60" s="22" t="s">
        <v>1004</v>
      </c>
      <c r="H60" s="50">
        <v>187</v>
      </c>
      <c r="I60" s="50">
        <v>187</v>
      </c>
      <c r="J60" s="179">
        <v>187</v>
      </c>
    </row>
    <row r="61" spans="3:10">
      <c r="C61" s="55" t="s">
        <v>992</v>
      </c>
      <c r="D61" s="7" t="s">
        <v>46</v>
      </c>
      <c r="E61" s="7" t="s">
        <v>995</v>
      </c>
      <c r="F61" s="247">
        <v>0.88570000000000004</v>
      </c>
      <c r="G61" s="22" t="s">
        <v>1005</v>
      </c>
      <c r="H61" s="50">
        <v>3490</v>
      </c>
      <c r="I61" s="50">
        <v>2995</v>
      </c>
      <c r="J61" s="179">
        <v>2468</v>
      </c>
    </row>
    <row r="62" spans="3:10">
      <c r="C62" s="55" t="s">
        <v>992</v>
      </c>
      <c r="D62" s="7" t="s">
        <v>46</v>
      </c>
      <c r="E62" s="7" t="s">
        <v>995</v>
      </c>
      <c r="F62" s="247">
        <v>0.88570000000000004</v>
      </c>
      <c r="G62" s="22" t="s">
        <v>634</v>
      </c>
      <c r="H62" s="50">
        <v>1034</v>
      </c>
      <c r="I62" s="50">
        <v>932</v>
      </c>
      <c r="J62" s="179">
        <v>932</v>
      </c>
    </row>
    <row r="63" spans="3:10" ht="13.5" thickBot="1">
      <c r="C63" s="264"/>
      <c r="D63" s="231"/>
      <c r="E63" s="231"/>
      <c r="F63" s="231"/>
      <c r="G63" s="231"/>
      <c r="H63" s="58">
        <f>SUM(H43:H62)</f>
        <v>14706.5</v>
      </c>
      <c r="I63" s="58">
        <f>SUM(I43:I62)</f>
        <v>14109.5</v>
      </c>
      <c r="J63" s="68">
        <f>SUM(J43:J62)</f>
        <v>13514.5</v>
      </c>
    </row>
    <row r="64" spans="3:10" ht="13.5" thickBot="1"/>
    <row r="65" spans="7:10">
      <c r="G65" s="265" t="s">
        <v>1006</v>
      </c>
      <c r="H65" s="266">
        <f>SUM(H55:H62,H54,H53)/H63</f>
        <v>0.39757930166932987</v>
      </c>
      <c r="I65" s="266">
        <f>SUM(I55:I62,I54,I53)/I63</f>
        <v>0.37208972677982921</v>
      </c>
      <c r="J65" s="267">
        <f>SUM(J55:J62,J54,J53)/J63</f>
        <v>0.34444485552554666</v>
      </c>
    </row>
    <row r="66" spans="7:10" ht="13.5" thickBot="1">
      <c r="G66" s="119" t="s">
        <v>1007</v>
      </c>
      <c r="H66" s="268">
        <f>100%-H65</f>
        <v>0.60242069833067013</v>
      </c>
      <c r="I66" s="268">
        <f>100%-I65</f>
        <v>0.62791027322017079</v>
      </c>
      <c r="J66" s="269">
        <f>100%-J65</f>
        <v>0.6555551444744534</v>
      </c>
    </row>
  </sheetData>
  <mergeCells count="8">
    <mergeCell ref="C41:F41"/>
    <mergeCell ref="G41:G42"/>
    <mergeCell ref="H41:J41"/>
    <mergeCell ref="C7:C13"/>
    <mergeCell ref="E12:G13"/>
    <mergeCell ref="E8:E10"/>
    <mergeCell ref="F7:F11"/>
    <mergeCell ref="G7:G11"/>
  </mergeCells>
  <hyperlinks>
    <hyperlink ref="F7" r:id="rId1" xr:uid="{71692122-F77F-4CBD-B4CC-A745BC067A46}"/>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B49B6A-3AFA-4A1C-ADA2-5B4DE33E772F}">
  <dimension ref="B1:K24"/>
  <sheetViews>
    <sheetView showGridLines="0" topLeftCell="D14" workbookViewId="0">
      <selection activeCell="F8" sqref="F8:G8"/>
    </sheetView>
  </sheetViews>
  <sheetFormatPr defaultRowHeight="12.75"/>
  <cols>
    <col min="1" max="1" width="9.140625" style="9"/>
    <col min="2" max="2" width="13.42578125" style="9" bestFit="1" customWidth="1"/>
    <col min="3" max="3" width="45.5703125" style="9" customWidth="1"/>
    <col min="4" max="4" width="18" style="9" customWidth="1"/>
    <col min="5" max="5" width="23.28515625" style="9" customWidth="1"/>
    <col min="6" max="6" width="25.42578125" style="9" customWidth="1"/>
    <col min="7" max="7" width="26" style="9" customWidth="1"/>
    <col min="8" max="8" width="17.5703125" style="9" customWidth="1"/>
    <col min="9" max="9" width="19.140625" style="9" customWidth="1"/>
    <col min="10" max="10" width="31.140625" style="9" customWidth="1"/>
    <col min="11" max="11" width="19.28515625" style="9" bestFit="1" customWidth="1"/>
    <col min="12" max="12" width="24.28515625" style="9" customWidth="1"/>
    <col min="13" max="16384" width="9.140625" style="9"/>
  </cols>
  <sheetData>
    <row r="1" spans="2:11" ht="13.5" thickBot="1"/>
    <row r="2" spans="2:11">
      <c r="B2" s="89">
        <v>2</v>
      </c>
      <c r="C2" s="82" t="s">
        <v>2</v>
      </c>
    </row>
    <row r="3" spans="2:11">
      <c r="B3" s="90">
        <v>2.7</v>
      </c>
      <c r="C3" s="84" t="s">
        <v>582</v>
      </c>
    </row>
    <row r="4" spans="2:11" ht="13.5" thickBot="1">
      <c r="B4" s="91" t="s">
        <v>653</v>
      </c>
      <c r="C4" s="100" t="s">
        <v>654</v>
      </c>
    </row>
    <row r="5" spans="2:11" ht="13.5" thickBot="1"/>
    <row r="6" spans="2:11" ht="25.5">
      <c r="C6" s="93" t="s">
        <v>4</v>
      </c>
      <c r="D6" s="414" t="s">
        <v>27</v>
      </c>
      <c r="E6" s="416"/>
      <c r="F6" s="605" t="s">
        <v>6</v>
      </c>
      <c r="G6" s="606"/>
      <c r="H6" s="414" t="s">
        <v>7</v>
      </c>
      <c r="I6" s="416"/>
      <c r="J6" s="63" t="s">
        <v>8</v>
      </c>
      <c r="K6" s="20"/>
    </row>
    <row r="7" spans="2:11" ht="15" customHeight="1">
      <c r="C7" s="528" t="s">
        <v>655</v>
      </c>
      <c r="D7" s="607" t="s">
        <v>619</v>
      </c>
      <c r="E7" s="608"/>
      <c r="F7" s="436" t="s">
        <v>197</v>
      </c>
      <c r="G7" s="438"/>
      <c r="H7" s="417" t="s">
        <v>1090</v>
      </c>
      <c r="I7" s="490"/>
      <c r="J7" s="393">
        <v>130</v>
      </c>
      <c r="K7" s="19"/>
    </row>
    <row r="8" spans="2:11" ht="83.25" customHeight="1">
      <c r="C8" s="528"/>
      <c r="D8" s="609" t="s">
        <v>656</v>
      </c>
      <c r="E8" s="610"/>
      <c r="F8" s="496" t="s">
        <v>1027</v>
      </c>
      <c r="G8" s="497"/>
      <c r="H8" s="493"/>
      <c r="I8" s="494"/>
      <c r="J8" s="394"/>
    </row>
    <row r="9" spans="2:11" ht="32.25" customHeight="1">
      <c r="C9" s="528"/>
      <c r="D9" s="607" t="s">
        <v>657</v>
      </c>
      <c r="E9" s="608"/>
      <c r="F9" s="359" t="s">
        <v>161</v>
      </c>
      <c r="G9" s="360"/>
      <c r="H9" s="360"/>
      <c r="I9" s="360"/>
      <c r="J9" s="361"/>
    </row>
    <row r="10" spans="2:11" ht="27.75" customHeight="1">
      <c r="C10" s="528"/>
      <c r="D10" s="607" t="s">
        <v>157</v>
      </c>
      <c r="E10" s="608"/>
      <c r="F10" s="371"/>
      <c r="G10" s="372"/>
      <c r="H10" s="372"/>
      <c r="I10" s="372"/>
      <c r="J10" s="373"/>
    </row>
    <row r="11" spans="2:11" ht="15" customHeight="1" thickBot="1">
      <c r="C11" s="529"/>
      <c r="D11" s="611" t="s">
        <v>158</v>
      </c>
      <c r="E11" s="612"/>
      <c r="F11" s="362"/>
      <c r="G11" s="363"/>
      <c r="H11" s="363"/>
      <c r="I11" s="363"/>
      <c r="J11" s="364"/>
    </row>
    <row r="12" spans="2:11" ht="13.5" thickBot="1"/>
    <row r="13" spans="2:11" ht="38.25" customHeight="1">
      <c r="C13" s="140" t="s">
        <v>628</v>
      </c>
      <c r="D13" s="426" t="s">
        <v>1019</v>
      </c>
      <c r="E13" s="428"/>
      <c r="F13" s="426" t="s">
        <v>1020</v>
      </c>
      <c r="G13" s="428"/>
      <c r="H13" s="426" t="s">
        <v>1021</v>
      </c>
      <c r="I13" s="428"/>
      <c r="J13" s="108" t="s">
        <v>660</v>
      </c>
      <c r="K13" s="70" t="s">
        <v>661</v>
      </c>
    </row>
    <row r="14" spans="2:11" ht="102">
      <c r="C14" s="131" t="s">
        <v>658</v>
      </c>
      <c r="D14" s="601">
        <f>SUMPRODUCT(B19:B23,E19:E23)/SUM(B19:B23)</f>
        <v>9302.5393136645944</v>
      </c>
      <c r="E14" s="602"/>
      <c r="F14" s="601">
        <f>SUMPRODUCT(B19:B23,G19:G23)/SUM(B19:B23)</f>
        <v>8751.1644351009309</v>
      </c>
      <c r="G14" s="602"/>
      <c r="H14" s="601">
        <f>SUMPRODUCT(B19:B23,I19:I23)/SUM(B19:B23)</f>
        <v>8805.4382418866462</v>
      </c>
      <c r="I14" s="602"/>
      <c r="J14" s="203" t="s">
        <v>1029</v>
      </c>
      <c r="K14" s="271">
        <f>SUMPRODUCT(B19:B23,J19:J23)/SUM(B19:B23)</f>
        <v>10.533514492753623</v>
      </c>
    </row>
    <row r="15" spans="2:11" ht="102.75" thickBot="1">
      <c r="C15" s="250" t="s">
        <v>659</v>
      </c>
      <c r="D15" s="603">
        <f>E24</f>
        <v>9478.17</v>
      </c>
      <c r="E15" s="604"/>
      <c r="F15" s="603">
        <f>G24</f>
        <v>9724.6024199999993</v>
      </c>
      <c r="G15" s="604"/>
      <c r="H15" s="603">
        <f>I24</f>
        <v>7791.0557399999998</v>
      </c>
      <c r="I15" s="604"/>
      <c r="J15" s="272" t="s">
        <v>1029</v>
      </c>
      <c r="K15" s="118">
        <v>28</v>
      </c>
    </row>
    <row r="16" spans="2:11" ht="13.5" thickBot="1"/>
    <row r="17" spans="2:10" ht="29.25" customHeight="1">
      <c r="B17" s="559" t="s">
        <v>1024</v>
      </c>
      <c r="C17" s="446"/>
      <c r="D17" s="412" t="s">
        <v>1019</v>
      </c>
      <c r="E17" s="412"/>
      <c r="F17" s="412" t="s">
        <v>1020</v>
      </c>
      <c r="G17" s="412"/>
      <c r="H17" s="412" t="s">
        <v>1021</v>
      </c>
      <c r="I17" s="412"/>
      <c r="J17" s="413" t="s">
        <v>1028</v>
      </c>
    </row>
    <row r="18" spans="2:10">
      <c r="B18" s="229" t="s">
        <v>1030</v>
      </c>
      <c r="C18" s="276" t="s">
        <v>1024</v>
      </c>
      <c r="D18" s="2" t="s">
        <v>1025</v>
      </c>
      <c r="E18" s="2" t="s">
        <v>1026</v>
      </c>
      <c r="F18" s="2" t="s">
        <v>1025</v>
      </c>
      <c r="G18" s="2" t="s">
        <v>1026</v>
      </c>
      <c r="H18" s="2" t="s">
        <v>1025</v>
      </c>
      <c r="I18" s="2" t="s">
        <v>1026</v>
      </c>
      <c r="J18" s="613"/>
    </row>
    <row r="19" spans="2:10">
      <c r="B19" s="277">
        <v>4150</v>
      </c>
      <c r="C19" s="14" t="s">
        <v>734</v>
      </c>
      <c r="D19" s="270">
        <v>0.01</v>
      </c>
      <c r="E19" s="33">
        <f>D19*947817</f>
        <v>9478.17</v>
      </c>
      <c r="F19" s="14">
        <v>8.9499999999999996E-3</v>
      </c>
      <c r="G19" s="33">
        <f>F19*947817</f>
        <v>8482.9621499999994</v>
      </c>
      <c r="H19" s="14">
        <v>8.9599999999999992E-3</v>
      </c>
      <c r="I19" s="33">
        <f>H19*947817</f>
        <v>8492.4403199999997</v>
      </c>
      <c r="J19" s="273">
        <v>12</v>
      </c>
    </row>
    <row r="20" spans="2:10">
      <c r="B20" s="277">
        <v>1050</v>
      </c>
      <c r="C20" s="14" t="s">
        <v>1022</v>
      </c>
      <c r="D20" s="270">
        <v>0.01</v>
      </c>
      <c r="E20" s="33">
        <f t="shared" ref="E20:E24" si="0">D20*947817</f>
        <v>9478.17</v>
      </c>
      <c r="F20" s="14">
        <v>9.8200000000000006E-3</v>
      </c>
      <c r="G20" s="33">
        <f t="shared" ref="G20:G24" si="1">F20*947817</f>
        <v>9307.5629399999998</v>
      </c>
      <c r="H20" s="14">
        <v>9.8499999999999994E-3</v>
      </c>
      <c r="I20" s="33">
        <f>H20*947817</f>
        <v>9335.9974499999989</v>
      </c>
      <c r="J20" s="130">
        <v>12</v>
      </c>
    </row>
    <row r="21" spans="2:10">
      <c r="B21" s="277">
        <v>428</v>
      </c>
      <c r="C21" s="14" t="s">
        <v>732</v>
      </c>
      <c r="D21" s="270">
        <v>1.0999999999999999E-2</v>
      </c>
      <c r="E21" s="33">
        <f t="shared" si="0"/>
        <v>10425.986999999999</v>
      </c>
      <c r="F21" s="14">
        <v>1.076E-2</v>
      </c>
      <c r="G21" s="33">
        <f t="shared" si="1"/>
        <v>10198.510920000001</v>
      </c>
      <c r="H21" s="14">
        <v>1.0749999999999999E-2</v>
      </c>
      <c r="I21" s="33">
        <f t="shared" ref="I21:I24" si="2">H21*947817</f>
        <v>10189.032749999998</v>
      </c>
      <c r="J21" s="273">
        <f>(26+23+22+18)/4</f>
        <v>22.25</v>
      </c>
    </row>
    <row r="22" spans="2:10">
      <c r="B22" s="277">
        <v>120</v>
      </c>
      <c r="C22" s="14" t="s">
        <v>1023</v>
      </c>
      <c r="D22" s="270">
        <v>1.0999999999999999E-2</v>
      </c>
      <c r="E22" s="33">
        <f t="shared" si="0"/>
        <v>10425.986999999999</v>
      </c>
      <c r="F22" s="14">
        <v>1.0630000000000001E-2</v>
      </c>
      <c r="G22" s="33">
        <f t="shared" si="1"/>
        <v>10075.29471</v>
      </c>
      <c r="H22" s="14">
        <v>1.061E-2</v>
      </c>
      <c r="I22" s="33">
        <f t="shared" si="2"/>
        <v>10056.338369999999</v>
      </c>
      <c r="J22" s="130">
        <v>13</v>
      </c>
    </row>
    <row r="23" spans="2:10">
      <c r="B23" s="277">
        <v>1980</v>
      </c>
      <c r="C23" s="14" t="s">
        <v>768</v>
      </c>
      <c r="D23" s="270">
        <v>8.9999999999999993E-3</v>
      </c>
      <c r="E23" s="33">
        <f t="shared" si="0"/>
        <v>8530.3529999999992</v>
      </c>
      <c r="F23" s="14">
        <v>9.1000000000000004E-3</v>
      </c>
      <c r="G23" s="33">
        <f t="shared" si="1"/>
        <v>8625.1347000000005</v>
      </c>
      <c r="H23" s="14">
        <v>9.2899999999999996E-3</v>
      </c>
      <c r="I23" s="33">
        <f t="shared" si="2"/>
        <v>8805.2199299999993</v>
      </c>
      <c r="J23" s="130">
        <v>4</v>
      </c>
    </row>
    <row r="24" spans="2:10" ht="13.5" thickBot="1">
      <c r="B24" s="79">
        <v>930</v>
      </c>
      <c r="C24" s="67" t="s">
        <v>731</v>
      </c>
      <c r="D24" s="274">
        <v>0.01</v>
      </c>
      <c r="E24" s="208">
        <f t="shared" si="0"/>
        <v>9478.17</v>
      </c>
      <c r="F24" s="67">
        <v>1.026E-2</v>
      </c>
      <c r="G24" s="208">
        <f t="shared" si="1"/>
        <v>9724.6024199999993</v>
      </c>
      <c r="H24" s="67">
        <v>8.2199999999999999E-3</v>
      </c>
      <c r="I24" s="208">
        <f t="shared" si="2"/>
        <v>7791.0557399999998</v>
      </c>
      <c r="J24" s="275">
        <f>(40+30+15)/3</f>
        <v>28.333333333333332</v>
      </c>
    </row>
  </sheetData>
  <mergeCells count="28">
    <mergeCell ref="D10:E10"/>
    <mergeCell ref="D17:E17"/>
    <mergeCell ref="C7:C11"/>
    <mergeCell ref="J7:J8"/>
    <mergeCell ref="F9:J11"/>
    <mergeCell ref="F13:G13"/>
    <mergeCell ref="D11:E11"/>
    <mergeCell ref="D13:E13"/>
    <mergeCell ref="J17:J18"/>
    <mergeCell ref="B17:C17"/>
    <mergeCell ref="F17:G17"/>
    <mergeCell ref="H17:I17"/>
    <mergeCell ref="H6:I6"/>
    <mergeCell ref="H7:I8"/>
    <mergeCell ref="H13:I13"/>
    <mergeCell ref="D14:E14"/>
    <mergeCell ref="D15:E15"/>
    <mergeCell ref="F14:G14"/>
    <mergeCell ref="H14:I14"/>
    <mergeCell ref="F15:G15"/>
    <mergeCell ref="H15:I15"/>
    <mergeCell ref="F6:G6"/>
    <mergeCell ref="F7:G7"/>
    <mergeCell ref="F8:G8"/>
    <mergeCell ref="D6:E6"/>
    <mergeCell ref="D7:E7"/>
    <mergeCell ref="D8:E8"/>
    <mergeCell ref="D9:E9"/>
  </mergeCells>
  <hyperlinks>
    <hyperlink ref="H7" r:id="rId1" xr:uid="{399E99C8-011D-49BA-96E6-BAD4CB308BFF}"/>
  </hyperlink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28621C-628D-4866-8A65-2F71F7ED6C11}">
  <dimension ref="B1:H26"/>
  <sheetViews>
    <sheetView showGridLines="0" tabSelected="1" topLeftCell="D1" zoomScaleNormal="100" workbookViewId="0">
      <selection activeCell="H8" sqref="H8"/>
    </sheetView>
  </sheetViews>
  <sheetFormatPr defaultRowHeight="12.75"/>
  <cols>
    <col min="1" max="1" width="9.140625" style="9"/>
    <col min="2" max="2" width="5.140625" style="9" bestFit="1" customWidth="1"/>
    <col min="3" max="3" width="45.5703125" style="9" customWidth="1"/>
    <col min="4" max="4" width="65.140625" style="9" customWidth="1"/>
    <col min="5" max="5" width="34.42578125" style="9" bestFit="1" customWidth="1"/>
    <col min="6" max="6" width="33.42578125" style="9" customWidth="1"/>
    <col min="7" max="7" width="41.28515625" style="9" bestFit="1" customWidth="1"/>
    <col min="8" max="8" width="19.28515625" style="9" bestFit="1" customWidth="1"/>
    <col min="9" max="9" width="24.28515625" style="9" customWidth="1"/>
    <col min="10" max="16384" width="9.140625" style="9"/>
  </cols>
  <sheetData>
    <row r="1" spans="2:8" ht="13.5" thickBot="1"/>
    <row r="2" spans="2:8">
      <c r="B2" s="89">
        <v>2</v>
      </c>
      <c r="C2" s="82" t="s">
        <v>2</v>
      </c>
    </row>
    <row r="3" spans="2:8">
      <c r="B3" s="90">
        <v>2.7</v>
      </c>
      <c r="C3" s="84" t="s">
        <v>582</v>
      </c>
    </row>
    <row r="4" spans="2:8" ht="13.5" thickBot="1">
      <c r="B4" s="91" t="s">
        <v>662</v>
      </c>
      <c r="C4" s="100" t="s">
        <v>663</v>
      </c>
    </row>
    <row r="5" spans="2:8" ht="13.5" thickBot="1"/>
    <row r="6" spans="2:8" ht="25.5">
      <c r="C6" s="93" t="s">
        <v>4</v>
      </c>
      <c r="D6" s="94" t="s">
        <v>27</v>
      </c>
      <c r="E6" s="94" t="s">
        <v>6</v>
      </c>
      <c r="F6" s="94" t="s">
        <v>7</v>
      </c>
      <c r="G6" s="63" t="s">
        <v>8</v>
      </c>
      <c r="H6" s="20"/>
    </row>
    <row r="7" spans="2:8" ht="90">
      <c r="C7" s="528" t="s">
        <v>664</v>
      </c>
      <c r="D7" s="45" t="s">
        <v>665</v>
      </c>
      <c r="E7" s="29" t="s">
        <v>1031</v>
      </c>
      <c r="F7" s="148" t="s">
        <v>1090</v>
      </c>
      <c r="G7" s="72">
        <v>49</v>
      </c>
      <c r="H7" s="19"/>
    </row>
    <row r="8" spans="2:8" ht="25.5">
      <c r="C8" s="528"/>
      <c r="D8" s="45" t="s">
        <v>666</v>
      </c>
      <c r="E8" s="359" t="s">
        <v>161</v>
      </c>
      <c r="F8" s="360"/>
      <c r="G8" s="361"/>
    </row>
    <row r="9" spans="2:8" ht="15" customHeight="1">
      <c r="C9" s="528"/>
      <c r="D9" s="45" t="s">
        <v>157</v>
      </c>
      <c r="E9" s="371"/>
      <c r="F9" s="372"/>
      <c r="G9" s="373"/>
    </row>
    <row r="10" spans="2:8" ht="15" customHeight="1" thickBot="1">
      <c r="C10" s="529"/>
      <c r="D10" s="278" t="s">
        <v>158</v>
      </c>
      <c r="E10" s="362"/>
      <c r="F10" s="363"/>
      <c r="G10" s="364"/>
    </row>
    <row r="11" spans="2:8" ht="13.5" thickBot="1"/>
    <row r="12" spans="2:8" ht="25.5">
      <c r="C12" s="140"/>
      <c r="D12" s="108" t="s">
        <v>1033</v>
      </c>
      <c r="E12" s="76" t="s">
        <v>667</v>
      </c>
    </row>
    <row r="13" spans="2:8">
      <c r="C13" s="477" t="s">
        <v>668</v>
      </c>
      <c r="D13" s="303">
        <f>SUMPRODUCT(D20:D25,E20:E25)/SUM(E20:E25)</f>
        <v>0.79148180350267039</v>
      </c>
      <c r="E13" s="615">
        <v>17</v>
      </c>
    </row>
    <row r="14" spans="2:8" ht="15" customHeight="1">
      <c r="C14" s="614"/>
      <c r="D14" s="302" t="s">
        <v>1032</v>
      </c>
      <c r="E14" s="616"/>
    </row>
    <row r="15" spans="2:8" ht="15" customHeight="1">
      <c r="C15" s="477" t="s">
        <v>669</v>
      </c>
      <c r="D15" s="304">
        <f>D26</f>
        <v>0.94</v>
      </c>
      <c r="E15" s="617">
        <v>1</v>
      </c>
    </row>
    <row r="16" spans="2:8" ht="15" customHeight="1" thickBot="1">
      <c r="C16" s="479"/>
      <c r="D16" s="162" t="s">
        <v>1032</v>
      </c>
      <c r="E16" s="618"/>
    </row>
    <row r="17" spans="3:5" ht="13.5" thickBot="1"/>
    <row r="18" spans="3:5" ht="25.5">
      <c r="C18" s="134"/>
      <c r="D18" s="108" t="s">
        <v>1038</v>
      </c>
      <c r="E18" s="82"/>
    </row>
    <row r="19" spans="3:5">
      <c r="C19" s="229" t="s">
        <v>164</v>
      </c>
      <c r="D19" s="2" t="s">
        <v>1037</v>
      </c>
      <c r="E19" s="319" t="s">
        <v>1030</v>
      </c>
    </row>
    <row r="20" spans="3:5">
      <c r="C20" s="114" t="s">
        <v>1034</v>
      </c>
      <c r="D20" s="255">
        <v>0.7</v>
      </c>
      <c r="E20" s="124">
        <v>4150</v>
      </c>
    </row>
    <row r="21" spans="3:5">
      <c r="C21" s="114" t="s">
        <v>1035</v>
      </c>
      <c r="D21" s="255">
        <v>0.97</v>
      </c>
      <c r="E21" s="124">
        <v>428</v>
      </c>
    </row>
    <row r="22" spans="3:5">
      <c r="C22" s="114" t="s">
        <v>766</v>
      </c>
      <c r="D22" s="255">
        <v>0.95</v>
      </c>
      <c r="E22" s="124">
        <v>120</v>
      </c>
    </row>
    <row r="23" spans="3:5">
      <c r="C23" s="114" t="s">
        <v>1036</v>
      </c>
      <c r="D23" s="255">
        <v>0.92</v>
      </c>
      <c r="E23" s="124">
        <v>323</v>
      </c>
    </row>
    <row r="24" spans="3:5">
      <c r="C24" s="114" t="s">
        <v>1022</v>
      </c>
      <c r="D24" s="255">
        <v>0.95</v>
      </c>
      <c r="E24" s="124">
        <v>1050</v>
      </c>
    </row>
    <row r="25" spans="3:5">
      <c r="C25" s="114" t="s">
        <v>768</v>
      </c>
      <c r="D25" s="255">
        <v>0.83</v>
      </c>
      <c r="E25" s="124">
        <v>1980</v>
      </c>
    </row>
    <row r="26" spans="3:5" ht="13.5" thickBot="1">
      <c r="C26" s="79" t="s">
        <v>731</v>
      </c>
      <c r="D26" s="279">
        <v>0.94</v>
      </c>
      <c r="E26" s="280">
        <v>930</v>
      </c>
    </row>
  </sheetData>
  <mergeCells count="6">
    <mergeCell ref="C7:C10"/>
    <mergeCell ref="E8:G10"/>
    <mergeCell ref="C13:C14"/>
    <mergeCell ref="C15:C16"/>
    <mergeCell ref="E13:E14"/>
    <mergeCell ref="E15:E16"/>
  </mergeCells>
  <hyperlinks>
    <hyperlink ref="F7" r:id="rId1" xr:uid="{7D227810-CE29-4939-A1EC-91004F9D762D}"/>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55</vt:i4>
      </vt:variant>
    </vt:vector>
  </HeadingPairs>
  <TitlesOfParts>
    <vt:vector size="55" baseType="lpstr">
      <vt:lpstr>2.1</vt:lpstr>
      <vt:lpstr>2.1.1</vt:lpstr>
      <vt:lpstr>2.1.2</vt:lpstr>
      <vt:lpstr>2.1.3</vt:lpstr>
      <vt:lpstr>2.1.4</vt:lpstr>
      <vt:lpstr>2.1.5</vt:lpstr>
      <vt:lpstr>2.2</vt:lpstr>
      <vt:lpstr>2.2.1</vt:lpstr>
      <vt:lpstr>2.2.2</vt:lpstr>
      <vt:lpstr>2.3</vt:lpstr>
      <vt:lpstr>2.3.1</vt:lpstr>
      <vt:lpstr>2.3.2</vt:lpstr>
      <vt:lpstr>2.3.3</vt:lpstr>
      <vt:lpstr>2.3.4</vt:lpstr>
      <vt:lpstr>2.3.5</vt:lpstr>
      <vt:lpstr>2.3.6</vt:lpstr>
      <vt:lpstr>2.3.7</vt:lpstr>
      <vt:lpstr>2.3.8</vt:lpstr>
      <vt:lpstr>2.4</vt:lpstr>
      <vt:lpstr>2.4.1</vt:lpstr>
      <vt:lpstr>2.4.2</vt:lpstr>
      <vt:lpstr>2.4.3</vt:lpstr>
      <vt:lpstr>2.4.4</vt:lpstr>
      <vt:lpstr>2.4.5</vt:lpstr>
      <vt:lpstr>2.4.6</vt:lpstr>
      <vt:lpstr>2.5</vt:lpstr>
      <vt:lpstr>2.5.1</vt:lpstr>
      <vt:lpstr>2.5.2</vt:lpstr>
      <vt:lpstr>2.5.3</vt:lpstr>
      <vt:lpstr>2.5.4</vt:lpstr>
      <vt:lpstr>2.5.5</vt:lpstr>
      <vt:lpstr>2.5.6</vt:lpstr>
      <vt:lpstr>2.5.7</vt:lpstr>
      <vt:lpstr>2.5.8</vt:lpstr>
      <vt:lpstr>2.5.9</vt:lpstr>
      <vt:lpstr>2.5.10</vt:lpstr>
      <vt:lpstr>2.5.11</vt:lpstr>
      <vt:lpstr>2.5.12</vt:lpstr>
      <vt:lpstr>2.5.13</vt:lpstr>
      <vt:lpstr>2.5.14</vt:lpstr>
      <vt:lpstr>2.5.15</vt:lpstr>
      <vt:lpstr>2.6</vt:lpstr>
      <vt:lpstr>2.6.1</vt:lpstr>
      <vt:lpstr>2.6.2</vt:lpstr>
      <vt:lpstr>2.6.3</vt:lpstr>
      <vt:lpstr>2.6.4</vt:lpstr>
      <vt:lpstr>2.6.5</vt:lpstr>
      <vt:lpstr>2.7</vt:lpstr>
      <vt:lpstr>2.7.1</vt:lpstr>
      <vt:lpstr>2.7.2</vt:lpstr>
      <vt:lpstr>2.7.3</vt:lpstr>
      <vt:lpstr>2.7.4</vt:lpstr>
      <vt:lpstr>2.7.5</vt:lpstr>
      <vt:lpstr>2.7.6</vt:lpstr>
      <vt:lpstr>2.7.7</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Sharda Himanshu</dc:creator>
  <cp:lastModifiedBy>Sharda Himanshu</cp:lastModifiedBy>
  <dcterms:created xsi:type="dcterms:W3CDTF">2015-06-05T18:17:20Z</dcterms:created>
  <dcterms:modified xsi:type="dcterms:W3CDTF">2024-09-13T11:47:32Z</dcterms:modified>
</cp:coreProperties>
</file>